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tomas.vanek\Desktop\"/>
    </mc:Choice>
  </mc:AlternateContent>
  <xr:revisionPtr revIDLastSave="0" documentId="8_{46697B11-88FF-4809-AE93-4D87772E8FF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Rekapitulace stavby" sheetId="1" r:id="rId1"/>
    <sheet name="01-06-2025 - Oprava VZT o..." sheetId="2" r:id="rId2"/>
  </sheets>
  <definedNames>
    <definedName name="_xlnm._FilterDatabase" localSheetId="1" hidden="1">'01-06-2025 - Oprava VZT o...'!$C$122:$K$196</definedName>
    <definedName name="_xlnm.Print_Titles" localSheetId="1">'01-06-2025 - Oprava VZT o...'!$122:$122</definedName>
    <definedName name="_xlnm.Print_Titles" localSheetId="0">'Rekapitulace stavby'!$92:$92</definedName>
    <definedName name="_xlnm.Print_Area" localSheetId="1">'01-06-2025 - Oprava VZT o...'!$C$4:$J$76,'01-06-2025 - Oprava VZT o...'!$C$82:$J$106,'01-06-2025 - Oprava VZT o...'!$C$112:$J$196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T175" i="2"/>
  <c r="R176" i="2"/>
  <c r="R175" i="2"/>
  <c r="P176" i="2"/>
  <c r="P175" i="2" s="1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J120" i="2"/>
  <c r="J119" i="2"/>
  <c r="F117" i="2"/>
  <c r="E115" i="2"/>
  <c r="J90" i="2"/>
  <c r="J89" i="2"/>
  <c r="F87" i="2"/>
  <c r="E85" i="2"/>
  <c r="J16" i="2"/>
  <c r="E16" i="2"/>
  <c r="F120" i="2" s="1"/>
  <c r="J15" i="2"/>
  <c r="J13" i="2"/>
  <c r="E13" i="2"/>
  <c r="F89" i="2" s="1"/>
  <c r="J12" i="2"/>
  <c r="J10" i="2"/>
  <c r="J87" i="2"/>
  <c r="L90" i="1"/>
  <c r="AM90" i="1"/>
  <c r="AM89" i="1"/>
  <c r="L89" i="1"/>
  <c r="AM87" i="1"/>
  <c r="L87" i="1"/>
  <c r="L85" i="1"/>
  <c r="L84" i="1"/>
  <c r="J181" i="2"/>
  <c r="BK193" i="2"/>
  <c r="J165" i="2"/>
  <c r="BK141" i="2"/>
  <c r="BK168" i="2"/>
  <c r="BK144" i="2"/>
  <c r="J143" i="2"/>
  <c r="J174" i="2"/>
  <c r="J178" i="2"/>
  <c r="BK160" i="2"/>
  <c r="BK127" i="2"/>
  <c r="J180" i="2"/>
  <c r="J135" i="2"/>
  <c r="J172" i="2"/>
  <c r="BK164" i="2"/>
  <c r="BK157" i="2"/>
  <c r="BK162" i="2"/>
  <c r="J168" i="2"/>
  <c r="BK165" i="2"/>
  <c r="BK195" i="2"/>
  <c r="BK178" i="2"/>
  <c r="J189" i="2"/>
  <c r="J179" i="2"/>
  <c r="J147" i="2"/>
  <c r="BK147" i="2"/>
  <c r="J153" i="2"/>
  <c r="J171" i="2"/>
  <c r="J154" i="2"/>
  <c r="J167" i="2"/>
  <c r="BK184" i="2"/>
  <c r="J166" i="2"/>
  <c r="BK159" i="2"/>
  <c r="BK143" i="2"/>
  <c r="BK133" i="2"/>
  <c r="J144" i="2"/>
  <c r="J131" i="2"/>
  <c r="BK128" i="2"/>
  <c r="J140" i="2"/>
  <c r="J159" i="2"/>
  <c r="J157" i="2"/>
  <c r="J195" i="2"/>
  <c r="BK182" i="2"/>
  <c r="J161" i="2"/>
  <c r="J138" i="2"/>
  <c r="J139" i="2"/>
  <c r="BK135" i="2"/>
  <c r="BK150" i="2"/>
  <c r="BK136" i="2"/>
  <c r="BK189" i="2"/>
  <c r="J170" i="2"/>
  <c r="BK154" i="2"/>
  <c r="J128" i="2"/>
  <c r="J134" i="2"/>
  <c r="J150" i="2"/>
  <c r="J156" i="2"/>
  <c r="J184" i="2"/>
  <c r="BK155" i="2"/>
  <c r="BK172" i="2"/>
  <c r="BK126" i="2"/>
  <c r="J164" i="2"/>
  <c r="J137" i="2"/>
  <c r="BK194" i="2"/>
  <c r="BK186" i="2"/>
  <c r="BK176" i="2"/>
  <c r="BK152" i="2"/>
  <c r="BK196" i="2"/>
  <c r="BK185" i="2"/>
  <c r="J126" i="2"/>
  <c r="BK170" i="2"/>
  <c r="BK174" i="2"/>
  <c r="BK163" i="2"/>
  <c r="J152" i="2"/>
  <c r="J148" i="2"/>
  <c r="J196" i="2"/>
  <c r="BK146" i="2"/>
  <c r="J127" i="2"/>
  <c r="BK166" i="2"/>
  <c r="BK180" i="2"/>
  <c r="J129" i="2"/>
  <c r="BK129" i="2"/>
  <c r="J193" i="2"/>
  <c r="BK181" i="2"/>
  <c r="J155" i="2"/>
  <c r="J130" i="2"/>
  <c r="BK140" i="2"/>
  <c r="BK183" i="2"/>
  <c r="J141" i="2"/>
  <c r="BK167" i="2"/>
  <c r="J162" i="2"/>
  <c r="BK173" i="2"/>
  <c r="BK142" i="2"/>
  <c r="BK149" i="2"/>
  <c r="BK131" i="2"/>
  <c r="BK191" i="2"/>
  <c r="BK153" i="2"/>
  <c r="BK179" i="2"/>
  <c r="J133" i="2"/>
  <c r="J185" i="2"/>
  <c r="J173" i="2"/>
  <c r="J160" i="2"/>
  <c r="BK139" i="2"/>
  <c r="BK190" i="2"/>
  <c r="BK148" i="2"/>
  <c r="J176" i="2"/>
  <c r="J146" i="2"/>
  <c r="BK130" i="2"/>
  <c r="BK138" i="2"/>
  <c r="J132" i="2"/>
  <c r="J194" i="2"/>
  <c r="J183" i="2"/>
  <c r="BK156" i="2"/>
  <c r="BK137" i="2"/>
  <c r="J191" i="2"/>
  <c r="BK134" i="2"/>
  <c r="J182" i="2"/>
  <c r="J186" i="2"/>
  <c r="BK161" i="2"/>
  <c r="AS94" i="1"/>
  <c r="J149" i="2"/>
  <c r="J142" i="2"/>
  <c r="BK171" i="2"/>
  <c r="J136" i="2"/>
  <c r="J190" i="2"/>
  <c r="J163" i="2"/>
  <c r="BK132" i="2"/>
  <c r="R158" i="2" l="1"/>
  <c r="R125" i="2"/>
  <c r="BK151" i="2"/>
  <c r="J151" i="2" s="1"/>
  <c r="J98" i="2" s="1"/>
  <c r="R177" i="2"/>
  <c r="P125" i="2"/>
  <c r="P169" i="2"/>
  <c r="BK125" i="2"/>
  <c r="J125" i="2"/>
  <c r="J96" i="2"/>
  <c r="T145" i="2"/>
  <c r="T151" i="2"/>
  <c r="R169" i="2"/>
  <c r="T188" i="2"/>
  <c r="T187" i="2"/>
  <c r="T125" i="2"/>
  <c r="P151" i="2"/>
  <c r="T177" i="2"/>
  <c r="BK158" i="2"/>
  <c r="J158" i="2"/>
  <c r="J99" i="2"/>
  <c r="BK192" i="2"/>
  <c r="J192" i="2"/>
  <c r="J105" i="2" s="1"/>
  <c r="BK145" i="2"/>
  <c r="J145" i="2"/>
  <c r="J97" i="2"/>
  <c r="P158" i="2"/>
  <c r="T169" i="2"/>
  <c r="P192" i="2"/>
  <c r="P145" i="2"/>
  <c r="T158" i="2"/>
  <c r="P177" i="2"/>
  <c r="P188" i="2"/>
  <c r="P187" i="2" s="1"/>
  <c r="R192" i="2"/>
  <c r="R145" i="2"/>
  <c r="R151" i="2"/>
  <c r="BK169" i="2"/>
  <c r="J169" i="2" s="1"/>
  <c r="J100" i="2" s="1"/>
  <c r="BK177" i="2"/>
  <c r="J177" i="2"/>
  <c r="J102" i="2" s="1"/>
  <c r="BK188" i="2"/>
  <c r="BK187" i="2" s="1"/>
  <c r="J187" i="2" s="1"/>
  <c r="J103" i="2" s="1"/>
  <c r="R188" i="2"/>
  <c r="R187" i="2" s="1"/>
  <c r="T192" i="2"/>
  <c r="BK175" i="2"/>
  <c r="J175" i="2"/>
  <c r="J101" i="2" s="1"/>
  <c r="BE142" i="2"/>
  <c r="BE174" i="2"/>
  <c r="BE143" i="2"/>
  <c r="BE149" i="2"/>
  <c r="BE150" i="2"/>
  <c r="BE154" i="2"/>
  <c r="BE160" i="2"/>
  <c r="BE163" i="2"/>
  <c r="BE183" i="2"/>
  <c r="BE186" i="2"/>
  <c r="BE189" i="2"/>
  <c r="BE190" i="2"/>
  <c r="BE191" i="2"/>
  <c r="BE194" i="2"/>
  <c r="BE195" i="2"/>
  <c r="J117" i="2"/>
  <c r="BE155" i="2"/>
  <c r="BE161" i="2"/>
  <c r="BE166" i="2"/>
  <c r="BE173" i="2"/>
  <c r="F90" i="2"/>
  <c r="BE127" i="2"/>
  <c r="BE131" i="2"/>
  <c r="BE135" i="2"/>
  <c r="BE153" i="2"/>
  <c r="F119" i="2"/>
  <c r="BE126" i="2"/>
  <c r="BE129" i="2"/>
  <c r="BE152" i="2"/>
  <c r="BE170" i="2"/>
  <c r="BE178" i="2"/>
  <c r="BE181" i="2"/>
  <c r="BE148" i="2"/>
  <c r="BE159" i="2"/>
  <c r="BE172" i="2"/>
  <c r="BE140" i="2"/>
  <c r="BE136" i="2"/>
  <c r="BE139" i="2"/>
  <c r="BE165" i="2"/>
  <c r="BE168" i="2"/>
  <c r="BE193" i="2"/>
  <c r="BE196" i="2"/>
  <c r="BE141" i="2"/>
  <c r="BE156" i="2"/>
  <c r="BE164" i="2"/>
  <c r="BE176" i="2"/>
  <c r="BE179" i="2"/>
  <c r="BE182" i="2"/>
  <c r="BE137" i="2"/>
  <c r="BE146" i="2"/>
  <c r="BE128" i="2"/>
  <c r="BE130" i="2"/>
  <c r="BE132" i="2"/>
  <c r="BE133" i="2"/>
  <c r="BE134" i="2"/>
  <c r="BE138" i="2"/>
  <c r="BE144" i="2"/>
  <c r="BE147" i="2"/>
  <c r="BE162" i="2"/>
  <c r="BE167" i="2"/>
  <c r="BE171" i="2"/>
  <c r="BE180" i="2"/>
  <c r="BE184" i="2"/>
  <c r="BE185" i="2"/>
  <c r="BE157" i="2"/>
  <c r="F34" i="2"/>
  <c r="BC95" i="1"/>
  <c r="BC94" i="1"/>
  <c r="W32" i="1"/>
  <c r="J32" i="2"/>
  <c r="AW95" i="1"/>
  <c r="F35" i="2"/>
  <c r="BD95" i="1" s="1"/>
  <c r="BD94" i="1" s="1"/>
  <c r="W33" i="1" s="1"/>
  <c r="F33" i="2"/>
  <c r="BB95" i="1" s="1"/>
  <c r="BB94" i="1" s="1"/>
  <c r="AX94" i="1" s="1"/>
  <c r="F32" i="2"/>
  <c r="BA95" i="1" s="1"/>
  <c r="BA94" i="1" s="1"/>
  <c r="W30" i="1" s="1"/>
  <c r="T124" i="2" l="1"/>
  <c r="T123" i="2"/>
  <c r="P124" i="2"/>
  <c r="P123" i="2"/>
  <c r="AU95" i="1"/>
  <c r="R124" i="2"/>
  <c r="R123" i="2"/>
  <c r="BK124" i="2"/>
  <c r="BK123" i="2"/>
  <c r="J123" i="2"/>
  <c r="J94" i="2"/>
  <c r="J188" i="2"/>
  <c r="J104" i="2"/>
  <c r="AU94" i="1"/>
  <c r="W31" i="1"/>
  <c r="AW94" i="1"/>
  <c r="AK30" i="1" s="1"/>
  <c r="J31" i="2"/>
  <c r="AV95" i="1" s="1"/>
  <c r="AT95" i="1" s="1"/>
  <c r="AY94" i="1"/>
  <c r="F31" i="2"/>
  <c r="AZ95" i="1"/>
  <c r="AZ94" i="1"/>
  <c r="AV94" i="1"/>
  <c r="AK29" i="1" s="1"/>
  <c r="J124" i="2" l="1"/>
  <c r="J95" i="2"/>
  <c r="J28" i="2"/>
  <c r="AG95" i="1"/>
  <c r="AG94" i="1"/>
  <c r="AK26" i="1"/>
  <c r="AK35" i="1"/>
  <c r="W29" i="1"/>
  <c r="AT94" i="1"/>
  <c r="J37" i="2" l="1"/>
  <c r="AN94" i="1"/>
  <c r="AN95" i="1"/>
</calcChain>
</file>

<file path=xl/sharedStrings.xml><?xml version="1.0" encoding="utf-8"?>
<sst xmlns="http://schemas.openxmlformats.org/spreadsheetml/2006/main" count="1195" uniqueCount="390">
  <si>
    <t>Export Komplet</t>
  </si>
  <si>
    <t/>
  </si>
  <si>
    <t>2.0</t>
  </si>
  <si>
    <t>ZAMOK</t>
  </si>
  <si>
    <t>False</t>
  </si>
  <si>
    <t>{b1bb6db8-8de1-4bf9-bfa9-b5a8e0a799ce}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</si>
  <si>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</si>
  <si>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</si>
  <si>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</si>
  <si>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</si>
  <si>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</si>
  <si>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</si>
  <si>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</si>
  <si>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</si>
  <si>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01-06-2025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</si>
  <si>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</si>
  <si>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</si>
  <si>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VZT odvhčování střešního prostoru zimního stadionu</t>
  </si>
  <si>
    <t>KSO:</t>
  </si>
  <si>
    <t>CC-CZ:</t>
  </si>
  <si>
    <t>Místo:</t>
  </si>
  <si>
    <t xml:space="preserve"> </t>
  </si>
  <si>
    <t>Datum:</t>
  </si>
  <si>
    <t>1. 6. 2025</t>
  </si>
  <si>
    <t>Zadavatel:</t>
  </si>
  <si>
    <t>IČ:</t>
  </si>
  <si>
    <t>DIČ:</t>
  </si>
  <si>
    <t>Uchazeč:</t>
  </si>
  <si>
    <t>Vyplň údaj</t>
  </si>
  <si>
    <t>Projektant:</t>
  </si>
  <si>
    <t>Tomáš Vaněk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</si>
  <si>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</si>
  <si>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</si>
  <si>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</si>
  <si>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</si>
  <si>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</si>
  <si>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</si>
  <si>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</si>
  <si>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</si>
  <si>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</si>
  <si>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</si>
  <si>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</si>
  <si>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</si>
  <si>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</si>
  <si>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</si>
  <si>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</si>
  <si>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</si>
  <si>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</si>
  <si>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</si>
  <si>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</si>
  <si>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</si>
  <si>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</si>
  <si>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</si>
  <si>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</si>
  <si>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</si>
  <si>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</si>
  <si>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</si>
  <si>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</si>
  <si>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</si>
  <si>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</si>
  <si>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</si>
  <si>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</si>
  <si>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</si>
  <si>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</si>
  <si>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</si>
  <si>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</si>
  <si>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</si>
  <si>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</si>
  <si>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</si>
  <si>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</si>
  <si>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</si>
  <si>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</si>
  <si>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</si>
  <si>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</si>
  <si>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</si>
  <si>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</si>
  <si>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</si>
  <si>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</si>
  <si>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</si>
  <si>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</si>
  <si>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</si>
  <si>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</si>
  <si>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</si>
  <si>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</si>
  <si>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</si>
  <si>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</si>
  <si>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</si>
  <si>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</si>
  <si>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</si>
  <si>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740-1 - Rozvaděč RVZT 3.1</t>
  </si>
  <si>
    <t xml:space="preserve">    740-2 - Úprava rozvděč RH</t>
  </si>
  <si>
    <t xml:space="preserve">    741 - Nosné systémy</t>
  </si>
  <si>
    <t xml:space="preserve">    742 - Kabely a vodiče</t>
  </si>
  <si>
    <t xml:space="preserve">    743 - Elektroinstalační materiál</t>
  </si>
  <si>
    <t xml:space="preserve">    744 - Demontáže</t>
  </si>
  <si>
    <t xml:space="preserve">    746 - Bleskosvod a uzemnění</t>
  </si>
  <si>
    <t>M - Práce a dodávky M</t>
  </si>
  <si>
    <t xml:space="preserve">    46-M - Zemní práce při extr.mont.pracích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</si>
  <si>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</si>
  <si>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</si>
  <si>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</si>
  <si>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</si>
  <si>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</si>
  <si>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</si>
  <si>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</si>
  <si>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</si>
  <si>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</si>
  <si>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</si>
  <si>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</si>
  <si>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</si>
  <si>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</si>
  <si>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</si>
  <si>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</si>
  <si>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</si>
  <si>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740-1</t>
  </si>
  <si>
    <t>Rozvaděč RVZT 3.1</t>
  </si>
  <si>
    <t>K</t>
  </si>
  <si>
    <t>741210002</t>
  </si>
  <si>
    <t>Montáž rozvodnice oceloplechová nebo plastová běžná do 50 kg</t>
  </si>
  <si>
    <t>kus</t>
  </si>
  <si>
    <t>16</t>
  </si>
  <si>
    <t>-792780011</t>
  </si>
  <si>
    <t>138</t>
  </si>
  <si>
    <t>M</t>
  </si>
  <si>
    <t>1000117226</t>
  </si>
  <si>
    <t>Skříňový rozvaděč vč. MP a podstavce, IP65, 2100x60</t>
  </si>
  <si>
    <t>32</t>
  </si>
  <si>
    <t>278259758</t>
  </si>
  <si>
    <t>140</t>
  </si>
  <si>
    <t>35822610</t>
  </si>
  <si>
    <t>stop tlačítko na dveřích rozvaděče</t>
  </si>
  <si>
    <t>-2126576954</t>
  </si>
  <si>
    <t>141</t>
  </si>
  <si>
    <t>34523603</t>
  </si>
  <si>
    <t>signální žárovka</t>
  </si>
  <si>
    <t>-1597939367</t>
  </si>
  <si>
    <t>3</t>
  </si>
  <si>
    <t>741320001</t>
  </si>
  <si>
    <t>Montáž pojistkový odpínač do 40A se zapojením vodičů</t>
  </si>
  <si>
    <t>1518258574</t>
  </si>
  <si>
    <t>419</t>
  </si>
  <si>
    <t>8500134260</t>
  </si>
  <si>
    <t>Odpínač pojistkový OEZ OPVP22-3</t>
  </si>
  <si>
    <t>-165985272</t>
  </si>
  <si>
    <t>420</t>
  </si>
  <si>
    <t>8500151060</t>
  </si>
  <si>
    <t>Vložka pojistková OEZ PV22 gG 80 A 10 ks/bal.</t>
  </si>
  <si>
    <t>-533363593</t>
  </si>
  <si>
    <t>418</t>
  </si>
  <si>
    <t>8500134080</t>
  </si>
  <si>
    <t>Odpínač pojistkový OEZ OPVP10-1</t>
  </si>
  <si>
    <t>222847020</t>
  </si>
  <si>
    <t>5</t>
  </si>
  <si>
    <t>1000139426</t>
  </si>
  <si>
    <t>Pojistka válcová OEZ 06703 PV10 2A gG</t>
  </si>
  <si>
    <t>-1896268286</t>
  </si>
  <si>
    <t>421</t>
  </si>
  <si>
    <t>741322021</t>
  </si>
  <si>
    <t>Montáž svodiče bleskových proudů nn typ 1 čtyřpólových impulzní proud do 35 kA se zapojením vodičů</t>
  </si>
  <si>
    <t>-1379090671</t>
  </si>
  <si>
    <t>422</t>
  </si>
  <si>
    <t>35889541</t>
  </si>
  <si>
    <t>svodič přepětí - 2 stupeň</t>
  </si>
  <si>
    <t>-1366039306</t>
  </si>
  <si>
    <t>741320202</t>
  </si>
  <si>
    <t>Montáž jistič deionový vestavný do 300 A se zapojením vodičů</t>
  </si>
  <si>
    <t>-396625742</t>
  </si>
  <si>
    <t>136</t>
  </si>
  <si>
    <t>35822609</t>
  </si>
  <si>
    <t>jistič 3-pólový 125 A vypínací charakteristika D vypínací schopnost 25 kA</t>
  </si>
  <si>
    <t>1198387898</t>
  </si>
  <si>
    <t>423</t>
  </si>
  <si>
    <t>35822673</t>
  </si>
  <si>
    <t>jistič 3-pólový 250 A vypínací charakteristika D vypínací schopnost 36 kA</t>
  </si>
  <si>
    <t>-760972495</t>
  </si>
  <si>
    <t>14</t>
  </si>
  <si>
    <t>35822911</t>
  </si>
  <si>
    <t>spoušť podpěťová 110V AC/DC s předstihovým kontaktem pro elektronické nadproudové spouště 1000A</t>
  </si>
  <si>
    <t>425138972</t>
  </si>
  <si>
    <t>158</t>
  </si>
  <si>
    <t>741320101</t>
  </si>
  <si>
    <t>Montáž jističů jednopólových nn do 25 A bez krytu se zapojením vodičů</t>
  </si>
  <si>
    <t>-1747388988</t>
  </si>
  <si>
    <t>433</t>
  </si>
  <si>
    <t>35822111</t>
  </si>
  <si>
    <t>jistič 1-pólový 16 A vypínací charakteristika B vypínací schopnost 10 kA</t>
  </si>
  <si>
    <t>-574061301</t>
  </si>
  <si>
    <t>463</t>
  </si>
  <si>
    <t>740-01-1</t>
  </si>
  <si>
    <t>Požární odolnost rozvaděče dle požadavků PBŘ</t>
  </si>
  <si>
    <t>kpl</t>
  </si>
  <si>
    <t>1428109639</t>
  </si>
  <si>
    <t>15</t>
  </si>
  <si>
    <t>740-01-0</t>
  </si>
  <si>
    <t>Pomocný montážní materiál (propojovací lišty, svorky, vodiče …</t>
  </si>
  <si>
    <t>1734135341</t>
  </si>
  <si>
    <t>740-2</t>
  </si>
  <si>
    <t>Úprava rozvděč RH</t>
  </si>
  <si>
    <t>446</t>
  </si>
  <si>
    <t>741791011</t>
  </si>
  <si>
    <t>Montáž síťového analyzátoru</t>
  </si>
  <si>
    <t>-1969400044</t>
  </si>
  <si>
    <t>445</t>
  </si>
  <si>
    <t>1708710</t>
  </si>
  <si>
    <t>ANALYZATOR SITE PAQ-12-U230-COM2</t>
  </si>
  <si>
    <t>785820690</t>
  </si>
  <si>
    <t>447</t>
  </si>
  <si>
    <t>210021151</t>
  </si>
  <si>
    <t>Montáž -  měřicí trafa</t>
  </si>
  <si>
    <t>kg</t>
  </si>
  <si>
    <t>64</t>
  </si>
  <si>
    <t>1015228202</t>
  </si>
  <si>
    <t>449</t>
  </si>
  <si>
    <t>1964757</t>
  </si>
  <si>
    <t>IME MTP 1F O. 80X120MM 600/5A</t>
  </si>
  <si>
    <t>-1821858284</t>
  </si>
  <si>
    <t>464</t>
  </si>
  <si>
    <t>740-02-0</t>
  </si>
  <si>
    <t>-1428940691</t>
  </si>
  <si>
    <t>741</t>
  </si>
  <si>
    <t>Nosné systémy</t>
  </si>
  <si>
    <t>459</t>
  </si>
  <si>
    <t>34571481</t>
  </si>
  <si>
    <t>krabice v uzavřeném provedení PP s krytím IP 66 obdélníková 125x175mm</t>
  </si>
  <si>
    <t>817329621</t>
  </si>
  <si>
    <t>454</t>
  </si>
  <si>
    <t>741120103</t>
  </si>
  <si>
    <t>Montáž vodič Cu izolovaný plný a laněný s PVC pláštěm žíla 25 až 35 mm2 zatažený (např. CY, CHAH-V)</t>
  </si>
  <si>
    <t>m</t>
  </si>
  <si>
    <t>-1239895386</t>
  </si>
  <si>
    <t>440</t>
  </si>
  <si>
    <t>741910414</t>
  </si>
  <si>
    <t>Montáž žlab kovový šířky do 250 mm bez víka</t>
  </si>
  <si>
    <t>-1989785910</t>
  </si>
  <si>
    <t>439</t>
  </si>
  <si>
    <t>1000291903</t>
  </si>
  <si>
    <t>KOPOS KZIN 60X150X0.75 S  ŽLAB S INT.SPOJ. JUPITER</t>
  </si>
  <si>
    <t>810853213</t>
  </si>
  <si>
    <t>437</t>
  </si>
  <si>
    <t>741910561</t>
  </si>
  <si>
    <t>Montáž bez zhotovení konstrukce krytu pro kabelové vedení š do 200 mm</t>
  </si>
  <si>
    <t>m2</t>
  </si>
  <si>
    <t>-1176813870</t>
  </si>
  <si>
    <t>441</t>
  </si>
  <si>
    <t>34575004</t>
  </si>
  <si>
    <t>víko žlabu pozinkované 2m/ks š 250mm</t>
  </si>
  <si>
    <t>928046619</t>
  </si>
  <si>
    <t>742</t>
  </si>
  <si>
    <t>Kabely a vodiče</t>
  </si>
  <si>
    <t>450</t>
  </si>
  <si>
    <t>741122633</t>
  </si>
  <si>
    <t>Montáž kabel Cu plný kulatý žíla 3x150 až 185 mm2, 3x120+50 až 150+70 mm 2 uložený pevně (např. CYKY)</t>
  </si>
  <si>
    <t>-1200002687</t>
  </si>
  <si>
    <t>443</t>
  </si>
  <si>
    <t>34111175</t>
  </si>
  <si>
    <t>kabel silový oheň retardující bezhalogenový bez funkční schopnosti při požáru třída reakce na oheň B2cas1d1a1 jádro Cu 0,6/1kV (1-CXKH-R B2) 5x120mm2</t>
  </si>
  <si>
    <t>1394889153</t>
  </si>
  <si>
    <t>198</t>
  </si>
  <si>
    <t>741122034</t>
  </si>
  <si>
    <t>Montáž kabel Cu bez ukončení uložený pod omítku plný kulatý 5x25 až 35 mm2 (např. CYKY)</t>
  </si>
  <si>
    <t>-1076230315</t>
  </si>
  <si>
    <t>444</t>
  </si>
  <si>
    <t>34111171</t>
  </si>
  <si>
    <t>kabel silový oheň retardující bezhalogenový bez funkční schopnosti při požáru třída reakce na oheň B2cas1d1a1 jádro Cu 0,6/1kV (1-CXKH-R B2) 5x35mm2</t>
  </si>
  <si>
    <t>524445615</t>
  </si>
  <si>
    <t>219</t>
  </si>
  <si>
    <t>741122031</t>
  </si>
  <si>
    <t>Montáž kabel Cu bez ukončení uložený pod omítku plný kulatý 5x1,5 až 2,5 mm2 (např. CYKY)</t>
  </si>
  <si>
    <t>2009081560</t>
  </si>
  <si>
    <t>452</t>
  </si>
  <si>
    <t>34111162</t>
  </si>
  <si>
    <t>kabel silový oheň retardující bezhalogenový bez funkční schopnosti při požáru třída reakce na oheň B2cas1d1a1 jádro Cu 0,6/1kV (1-CXKH-R B2) 5x1,5mm2</t>
  </si>
  <si>
    <t>-1752599876</t>
  </si>
  <si>
    <t>226</t>
  </si>
  <si>
    <t>741122016</t>
  </si>
  <si>
    <t>Montáž kabel Cu bez ukončení uložený pod omítku plný kulatý 3x2,5 až 6 mm2 (např. CYKY)</t>
  </si>
  <si>
    <t>-900283735</t>
  </si>
  <si>
    <t>453</t>
  </si>
  <si>
    <t>34111124</t>
  </si>
  <si>
    <t>kabel silový oheň retardující bezhalogenový bez funkční schopnosti při požáru třída reakce na oheň B2cas1d1a1 jádro Cu 0,6/1kV (1-CXKH-R B2) 3x2,5mm2</t>
  </si>
  <si>
    <t>1502278143</t>
  </si>
  <si>
    <t>455</t>
  </si>
  <si>
    <t>741120107</t>
  </si>
  <si>
    <t>Montáž vodič Cu izolovaný plný a laněný s PVC pláštěm žíla 95 až 120 mm2 zatažený (např. CY, CHAH-V)</t>
  </si>
  <si>
    <t>759179144</t>
  </si>
  <si>
    <t>456</t>
  </si>
  <si>
    <t>34111109</t>
  </si>
  <si>
    <t>kabel silový oheň retardující bezhalogenový bez funkční schopnosti při požáru třída reakce na oheň B2cas1d1a1 jádro Cu 0,6/1kV (1-CXKH-R B2) 1x120mm2</t>
  </si>
  <si>
    <t>-1658126303</t>
  </si>
  <si>
    <t>743</t>
  </si>
  <si>
    <t>Elektroinstalační materiál</t>
  </si>
  <si>
    <t>458</t>
  </si>
  <si>
    <t>741112023</t>
  </si>
  <si>
    <t>Montáž krabice nástěnná plastová čtyřhranná do 250x250 mm</t>
  </si>
  <si>
    <t>-701635006</t>
  </si>
  <si>
    <t>457</t>
  </si>
  <si>
    <t>1187641</t>
  </si>
  <si>
    <t>KRABICE NASTEN. 190X140X70 IP56 GW44207</t>
  </si>
  <si>
    <t>212916751</t>
  </si>
  <si>
    <t>301</t>
  </si>
  <si>
    <t>210192671</t>
  </si>
  <si>
    <t xml:space="preserve">Montáž evipotencální přípojnice </t>
  </si>
  <si>
    <t>1865285223</t>
  </si>
  <si>
    <t>302</t>
  </si>
  <si>
    <t>34562211</t>
  </si>
  <si>
    <t>Ekvipotenciální přípojnice</t>
  </si>
  <si>
    <t>-1368836627</t>
  </si>
  <si>
    <t>461</t>
  </si>
  <si>
    <t>741920485.HLT</t>
  </si>
  <si>
    <t>Ucpávka prostupu kabelového svazku rukáv CFS-SL GA M otvor přes D 113 do D 108 mm zaplnění prostupu kabely z 50% stropem tl 150 mm požární odolnost EI 90</t>
  </si>
  <si>
    <t>-1436021420</t>
  </si>
  <si>
    <t>744</t>
  </si>
  <si>
    <t>Demontáže</t>
  </si>
  <si>
    <t>303</t>
  </si>
  <si>
    <t>HZS2231</t>
  </si>
  <si>
    <t>Demontáže stávající elektroinstalace</t>
  </si>
  <si>
    <t>hod</t>
  </si>
  <si>
    <t>-734298950</t>
  </si>
  <si>
    <t>746</t>
  </si>
  <si>
    <t>Bleskosvod a uzemnění</t>
  </si>
  <si>
    <t>360</t>
  </si>
  <si>
    <t>741420022</t>
  </si>
  <si>
    <t>Montáž svorka hromosvodná se 3 a více šrouby</t>
  </si>
  <si>
    <t>61852778</t>
  </si>
  <si>
    <t>363</t>
  </si>
  <si>
    <t>35431031</t>
  </si>
  <si>
    <t>svorka uzemnění AlMgSi k jímací tyči, 72 x40mm</t>
  </si>
  <si>
    <t>500846900</t>
  </si>
  <si>
    <t>364</t>
  </si>
  <si>
    <t>741420021</t>
  </si>
  <si>
    <t>Montáž svorka hromosvodná se 2 šrouby</t>
  </si>
  <si>
    <t>-513552444</t>
  </si>
  <si>
    <t>365</t>
  </si>
  <si>
    <t>35441996</t>
  </si>
  <si>
    <t>svorka odbočovací a spojovací pro spojování kruhových a páskových vodičů, FeZn</t>
  </si>
  <si>
    <t>1176076371</t>
  </si>
  <si>
    <t>370</t>
  </si>
  <si>
    <t>741420001</t>
  </si>
  <si>
    <t>Montáž drát nebo lano hromosvodné svodové D do 10 mm s podpěrou</t>
  </si>
  <si>
    <t>-775878946</t>
  </si>
  <si>
    <t>371</t>
  </si>
  <si>
    <t>741420054</t>
  </si>
  <si>
    <t>Montáž vedení hromosvodné-tvarování prvku</t>
  </si>
  <si>
    <t>-1504723533</t>
  </si>
  <si>
    <t>372</t>
  </si>
  <si>
    <t>35442136</t>
  </si>
  <si>
    <t>drát D 8/11mm AlMgSi</t>
  </si>
  <si>
    <t>1114389391</t>
  </si>
  <si>
    <t>375</t>
  </si>
  <si>
    <t>741430005</t>
  </si>
  <si>
    <t>Montáž tyč jímací délky do 3 m na stojan</t>
  </si>
  <si>
    <t>299855045</t>
  </si>
  <si>
    <t>460</t>
  </si>
  <si>
    <t>35442153</t>
  </si>
  <si>
    <t>tyč jímací s rovným koncem 16/10 3000 (2000/1000)mm AlMgSi</t>
  </si>
  <si>
    <t>-60934136</t>
  </si>
  <si>
    <t>Práce a dodávky M</t>
  </si>
  <si>
    <t>46-M</t>
  </si>
  <si>
    <t>Zemní práce při extr.mont.pracích</t>
  </si>
  <si>
    <t>384</t>
  </si>
  <si>
    <t>468081122</t>
  </si>
  <si>
    <t>Vybourání otvorů pro elektroinstalace ve zdivu z lehkých betonů pl přes 0,09 do 0,25 m2 tl přes 15 do 30 cm</t>
  </si>
  <si>
    <t>2105193729</t>
  </si>
  <si>
    <t>385</t>
  </si>
  <si>
    <t>468081312</t>
  </si>
  <si>
    <t>Vybourání otvorů pro elektroinstalace ve zdivu cihelném pl do 0,0225 m2 tl přes 15 do 30 cm</t>
  </si>
  <si>
    <t>198973577</t>
  </si>
  <si>
    <t>462</t>
  </si>
  <si>
    <t>468091233</t>
  </si>
  <si>
    <t>Vysekání kapes a výklenků v beton zdivu pro elektroinstalační zařízení pl přes 0,10 do 0,16 m2 a hl přes 30 do 45 cm</t>
  </si>
  <si>
    <t>271824657</t>
  </si>
  <si>
    <t>VRN</t>
  </si>
  <si>
    <t>Vedlejší rozpočtové náklady</t>
  </si>
  <si>
    <t>390</t>
  </si>
  <si>
    <t>013002000</t>
  </si>
  <si>
    <t>Projektové práce - DSPS</t>
  </si>
  <si>
    <t>1024</t>
  </si>
  <si>
    <t>-656074470</t>
  </si>
  <si>
    <t>391</t>
  </si>
  <si>
    <t>043002000</t>
  </si>
  <si>
    <t>Zkoušky a ostatní měření</t>
  </si>
  <si>
    <t>628886481</t>
  </si>
  <si>
    <t>392</t>
  </si>
  <si>
    <t>044002000</t>
  </si>
  <si>
    <t>Revize</t>
  </si>
  <si>
    <t>1882273937</t>
  </si>
  <si>
    <t>393</t>
  </si>
  <si>
    <t>045002000</t>
  </si>
  <si>
    <t>Kompletační a koordinační činnost</t>
  </si>
  <si>
    <t>-295426033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</si>
</sst>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2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left" vertical="center" wrapText="1"/>
    </xf>
    <xf numFmtId="0" fontId="30" fillId="0" borderId="22" xfId="0" applyFont="1" applyBorder="1" applyAlignment="1">
      <alignment horizontal="left" vertical="center" wrapText="1"/>
    </xf>
    <xf numFmtId="0" fontId="30" fillId="0" borderId="22" xfId="0" applyFont="1" applyBorder="1" applyAlignment="1">
      <alignment horizontal="center" vertical="center" wrapText="1"/>
    </xf>
    <xf numFmtId="167" fontId="30" fillId="0" borderId="22" xfId="0" applyNumberFormat="1" applyFont="1" applyBorder="1" applyAlignment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>
      <alignment vertical="center"/>
    </xf>
    <xf numFmtId="0" fontId="31" fillId="0" borderId="22" xfId="0" applyFont="1" applyBorder="1" applyAlignment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111</xdr:row>
      <xdr:rowOff>0</xdr:rowOff>
    </xdr:from>
    <xdr:to>
      <xdr:col>9</xdr:col>
      <xdr:colOff>1215390</xdr:colOff>
      <xdr:row>115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58"/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7" t="s">
        <v>14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R5" s="16"/>
      <c r="BE5" s="154" t="s">
        <v>15</v>
      </c>
      <c r="BS5" s="13" t="s">
        <v>6</v>
      </c>
    </row>
    <row r="6" spans="1:74" ht="36.9" customHeight="1">
      <c r="B6" s="16"/>
      <c r="D6" s="22" t="s">
        <v>16</v>
      </c>
      <c r="K6" s="159" t="s">
        <v>17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R6" s="16"/>
      <c r="BE6" s="155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5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55"/>
      <c r="BS8" s="13" t="s">
        <v>6</v>
      </c>
    </row>
    <row r="9" spans="1:74" ht="14.4" customHeight="1">
      <c r="B9" s="16"/>
      <c r="AR9" s="16"/>
      <c r="BE9" s="155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55"/>
      <c r="BS10" s="13" t="s">
        <v>6</v>
      </c>
    </row>
    <row r="11" spans="1:74" ht="18.45" customHeight="1">
      <c r="B11" s="16"/>
      <c r="E11" s="21" t="s">
        <v>21</v>
      </c>
      <c r="AK11" s="23" t="s">
        <v>26</v>
      </c>
      <c r="AN11" s="21" t="s">
        <v>1</v>
      </c>
      <c r="AR11" s="16"/>
      <c r="BE11" s="155"/>
      <c r="BS11" s="13" t="s">
        <v>6</v>
      </c>
    </row>
    <row r="12" spans="1:74" ht="6.9" customHeight="1">
      <c r="B12" s="16"/>
      <c r="AR12" s="16"/>
      <c r="BE12" s="155"/>
      <c r="BS12" s="13" t="s">
        <v>6</v>
      </c>
    </row>
    <row r="13" spans="1:74" ht="12" customHeight="1">
      <c r="B13" s="16"/>
      <c r="D13" s="23" t="s">
        <v>27</v>
      </c>
      <c r="AK13" s="23" t="s">
        <v>25</v>
      </c>
      <c r="AN13" s="25" t="s">
        <v>28</v>
      </c>
      <c r="AR13" s="16"/>
      <c r="BE13" s="155"/>
      <c r="BS13" s="13" t="s">
        <v>6</v>
      </c>
    </row>
    <row r="14" spans="1:74" ht="13.2">
      <c r="B14" s="16"/>
      <c r="E14" s="160" t="s">
        <v>28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23" t="s">
        <v>26</v>
      </c>
      <c r="AN14" s="25" t="s">
        <v>28</v>
      </c>
      <c r="AR14" s="16"/>
      <c r="BE14" s="155"/>
      <c r="BS14" s="13" t="s">
        <v>6</v>
      </c>
    </row>
    <row r="15" spans="1:74" ht="6.9" customHeight="1">
      <c r="B15" s="16"/>
      <c r="AR15" s="16"/>
      <c r="BE15" s="155"/>
      <c r="BS15" s="13" t="s">
        <v>4</v>
      </c>
    </row>
    <row r="16" spans="1:74" ht="12" customHeight="1">
      <c r="B16" s="16"/>
      <c r="D16" s="23" t="s">
        <v>29</v>
      </c>
      <c r="AK16" s="23" t="s">
        <v>25</v>
      </c>
      <c r="AN16" s="21" t="s">
        <v>1</v>
      </c>
      <c r="AR16" s="16"/>
      <c r="BE16" s="155"/>
      <c r="BS16" s="13" t="s">
        <v>4</v>
      </c>
    </row>
    <row r="17" spans="2:71" ht="18.45" customHeight="1">
      <c r="B17" s="16"/>
      <c r="E17" s="21" t="s">
        <v>30</v>
      </c>
      <c r="AK17" s="23" t="s">
        <v>26</v>
      </c>
      <c r="AN17" s="21" t="s">
        <v>1</v>
      </c>
      <c r="AR17" s="16"/>
      <c r="BE17" s="155"/>
      <c r="BS17" s="13" t="s">
        <v>31</v>
      </c>
    </row>
    <row r="18" spans="2:71" ht="6.9" customHeight="1">
      <c r="B18" s="16"/>
      <c r="AR18" s="16"/>
      <c r="BE18" s="155"/>
      <c r="BS18" s="13" t="s">
        <v>6</v>
      </c>
    </row>
    <row r="19" spans="2:71" ht="12" customHeight="1">
      <c r="B19" s="16"/>
      <c r="D19" s="23" t="s">
        <v>32</v>
      </c>
      <c r="AK19" s="23" t="s">
        <v>25</v>
      </c>
      <c r="AN19" s="21" t="s">
        <v>1</v>
      </c>
      <c r="AR19" s="16"/>
      <c r="BE19" s="155"/>
      <c r="BS19" s="13" t="s">
        <v>6</v>
      </c>
    </row>
    <row r="20" spans="2:71" ht="18.45" customHeight="1">
      <c r="B20" s="16"/>
      <c r="E20" s="21" t="s">
        <v>30</v>
      </c>
      <c r="AK20" s="23" t="s">
        <v>26</v>
      </c>
      <c r="AN20" s="21" t="s">
        <v>1</v>
      </c>
      <c r="AR20" s="16"/>
      <c r="BE20" s="155"/>
      <c r="BS20" s="13" t="s">
        <v>31</v>
      </c>
    </row>
    <row r="21" spans="2:71" ht="6.9" customHeight="1">
      <c r="B21" s="16"/>
      <c r="AR21" s="16"/>
      <c r="BE21" s="155"/>
    </row>
    <row r="22" spans="2:71" ht="12" customHeight="1">
      <c r="B22" s="16"/>
      <c r="D22" s="23" t="s">
        <v>33</v>
      </c>
      <c r="AR22" s="16"/>
      <c r="BE22" s="155"/>
    </row>
    <row r="23" spans="2:71" ht="16.5" customHeight="1">
      <c r="B23" s="16"/>
      <c r="E23" s="162" t="s">
        <v>1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R23" s="16"/>
      <c r="BE23" s="155"/>
    </row>
    <row r="24" spans="2:71" ht="6.9" customHeight="1">
      <c r="B24" s="16"/>
      <c r="AR24" s="16"/>
      <c r="BE24" s="155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5"/>
    </row>
    <row r="26" spans="2:71" s="1" customFormat="1" ht="25.95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3">
        <f>ROUND(AG94,2)</f>
        <v>0</v>
      </c>
      <c r="AL26" s="164"/>
      <c r="AM26" s="164"/>
      <c r="AN26" s="164"/>
      <c r="AO26" s="164"/>
      <c r="AR26" s="28"/>
      <c r="BE26" s="155"/>
    </row>
    <row r="27" spans="2:71" s="1" customFormat="1" ht="6.9" customHeight="1">
      <c r="B27" s="28"/>
      <c r="AR27" s="28"/>
      <c r="BE27" s="155"/>
    </row>
    <row r="28" spans="2:71" s="1" customFormat="1" ht="13.2">
      <c r="B28" s="28"/>
      <c r="L28" s="165" t="s">
        <v>35</v>
      </c>
      <c r="M28" s="165"/>
      <c r="N28" s="165"/>
      <c r="O28" s="165"/>
      <c r="P28" s="165"/>
      <c r="W28" s="165" t="s">
        <v>36</v>
      </c>
      <c r="X28" s="165"/>
      <c r="Y28" s="165"/>
      <c r="Z28" s="165"/>
      <c r="AA28" s="165"/>
      <c r="AB28" s="165"/>
      <c r="AC28" s="165"/>
      <c r="AD28" s="165"/>
      <c r="AE28" s="165"/>
      <c r="AK28" s="165" t="s">
        <v>37</v>
      </c>
      <c r="AL28" s="165"/>
      <c r="AM28" s="165"/>
      <c r="AN28" s="165"/>
      <c r="AO28" s="165"/>
      <c r="AR28" s="28"/>
      <c r="BE28" s="155"/>
    </row>
    <row r="29" spans="2:71" s="2" customFormat="1" ht="14.4" customHeight="1">
      <c r="B29" s="32"/>
      <c r="D29" s="23" t="s">
        <v>38</v>
      </c>
      <c r="F29" s="23" t="s">
        <v>39</v>
      </c>
      <c r="L29" s="168">
        <v>0.21</v>
      </c>
      <c r="M29" s="167"/>
      <c r="N29" s="167"/>
      <c r="O29" s="167"/>
      <c r="P29" s="167"/>
      <c r="W29" s="166">
        <f>ROUND(AZ94, 2)</f>
        <v>0</v>
      </c>
      <c r="X29" s="167"/>
      <c r="Y29" s="167"/>
      <c r="Z29" s="167"/>
      <c r="AA29" s="167"/>
      <c r="AB29" s="167"/>
      <c r="AC29" s="167"/>
      <c r="AD29" s="167"/>
      <c r="AE29" s="167"/>
      <c r="AK29" s="166">
        <f>ROUND(AV94, 2)</f>
        <v>0</v>
      </c>
      <c r="AL29" s="167"/>
      <c r="AM29" s="167"/>
      <c r="AN29" s="167"/>
      <c r="AO29" s="167"/>
      <c r="AR29" s="32"/>
      <c r="BE29" s="156"/>
    </row>
    <row r="30" spans="2:71" s="2" customFormat="1" ht="14.4" customHeight="1">
      <c r="B30" s="32"/>
      <c r="F30" s="23" t="s">
        <v>40</v>
      </c>
      <c r="L30" s="168">
        <v>0.12</v>
      </c>
      <c r="M30" s="167"/>
      <c r="N30" s="167"/>
      <c r="O30" s="167"/>
      <c r="P30" s="167"/>
      <c r="W30" s="166">
        <f>ROUND(BA94, 2)</f>
        <v>0</v>
      </c>
      <c r="X30" s="167"/>
      <c r="Y30" s="167"/>
      <c r="Z30" s="167"/>
      <c r="AA30" s="167"/>
      <c r="AB30" s="167"/>
      <c r="AC30" s="167"/>
      <c r="AD30" s="167"/>
      <c r="AE30" s="167"/>
      <c r="AK30" s="166">
        <f>ROUND(AW94, 2)</f>
        <v>0</v>
      </c>
      <c r="AL30" s="167"/>
      <c r="AM30" s="167"/>
      <c r="AN30" s="167"/>
      <c r="AO30" s="167"/>
      <c r="AR30" s="32"/>
      <c r="BE30" s="156"/>
    </row>
    <row r="31" spans="2:71" s="2" customFormat="1" ht="14.4" hidden="1" customHeight="1">
      <c r="B31" s="32"/>
      <c r="F31" s="23" t="s">
        <v>41</v>
      </c>
      <c r="L31" s="168">
        <v>0.21</v>
      </c>
      <c r="M31" s="167"/>
      <c r="N31" s="167"/>
      <c r="O31" s="167"/>
      <c r="P31" s="167"/>
      <c r="W31" s="166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K31" s="166">
        <v>0</v>
      </c>
      <c r="AL31" s="167"/>
      <c r="AM31" s="167"/>
      <c r="AN31" s="167"/>
      <c r="AO31" s="167"/>
      <c r="AR31" s="32"/>
      <c r="BE31" s="156"/>
    </row>
    <row r="32" spans="2:71" s="2" customFormat="1" ht="14.4" hidden="1" customHeight="1">
      <c r="B32" s="32"/>
      <c r="F32" s="23" t="s">
        <v>42</v>
      </c>
      <c r="L32" s="168">
        <v>0.12</v>
      </c>
      <c r="M32" s="167"/>
      <c r="N32" s="167"/>
      <c r="O32" s="167"/>
      <c r="P32" s="167"/>
      <c r="W32" s="166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K32" s="166">
        <v>0</v>
      </c>
      <c r="AL32" s="167"/>
      <c r="AM32" s="167"/>
      <c r="AN32" s="167"/>
      <c r="AO32" s="167"/>
      <c r="AR32" s="32"/>
      <c r="BE32" s="156"/>
    </row>
    <row r="33" spans="2:57" s="2" customFormat="1" ht="14.4" hidden="1" customHeight="1">
      <c r="B33" s="32"/>
      <c r="F33" s="23" t="s">
        <v>43</v>
      </c>
      <c r="L33" s="168">
        <v>0</v>
      </c>
      <c r="M33" s="167"/>
      <c r="N33" s="167"/>
      <c r="O33" s="167"/>
      <c r="P33" s="167"/>
      <c r="W33" s="166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K33" s="166">
        <v>0</v>
      </c>
      <c r="AL33" s="167"/>
      <c r="AM33" s="167"/>
      <c r="AN33" s="167"/>
      <c r="AO33" s="167"/>
      <c r="AR33" s="32"/>
      <c r="BE33" s="156"/>
    </row>
    <row r="34" spans="2:57" s="1" customFormat="1" ht="6.9" customHeight="1">
      <c r="B34" s="28"/>
      <c r="AR34" s="28"/>
      <c r="BE34" s="155"/>
    </row>
    <row r="35" spans="2:57" s="1" customFormat="1" ht="25.95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169" t="s">
        <v>46</v>
      </c>
      <c r="Y35" s="170"/>
      <c r="Z35" s="170"/>
      <c r="AA35" s="170"/>
      <c r="AB35" s="170"/>
      <c r="AC35" s="35"/>
      <c r="AD35" s="35"/>
      <c r="AE35" s="35"/>
      <c r="AF35" s="35"/>
      <c r="AG35" s="35"/>
      <c r="AH35" s="35"/>
      <c r="AI35" s="35"/>
      <c r="AJ35" s="35"/>
      <c r="AK35" s="171">
        <f>SUM(AK26:AK33)</f>
        <v>0</v>
      </c>
      <c r="AL35" s="170"/>
      <c r="AM35" s="170"/>
      <c r="AN35" s="170"/>
      <c r="AO35" s="172"/>
      <c r="AP35" s="33"/>
      <c r="AQ35" s="33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 ht="10.199999999999999">
      <c r="B50" s="16"/>
      <c r="AR50" s="16"/>
    </row>
    <row r="51" spans="2:44" ht="10.199999999999999">
      <c r="B51" s="16"/>
      <c r="AR51" s="16"/>
    </row>
    <row r="52" spans="2:44" ht="10.199999999999999">
      <c r="B52" s="16"/>
      <c r="AR52" s="16"/>
    </row>
    <row r="53" spans="2:44" ht="10.199999999999999">
      <c r="B53" s="16"/>
      <c r="AR53" s="16"/>
    </row>
    <row r="54" spans="2:44" ht="10.199999999999999">
      <c r="B54" s="16"/>
      <c r="AR54" s="16"/>
    </row>
    <row r="55" spans="2:44" ht="10.199999999999999">
      <c r="B55" s="16"/>
      <c r="AR55" s="16"/>
    </row>
    <row r="56" spans="2:44" ht="10.199999999999999">
      <c r="B56" s="16"/>
      <c r="AR56" s="16"/>
    </row>
    <row r="57" spans="2:44" ht="10.199999999999999">
      <c r="B57" s="16"/>
      <c r="AR57" s="16"/>
    </row>
    <row r="58" spans="2:44" ht="10.199999999999999">
      <c r="B58" s="16"/>
      <c r="AR58" s="16"/>
    </row>
    <row r="59" spans="2:44" ht="10.199999999999999">
      <c r="B59" s="16"/>
      <c r="AR59" s="16"/>
    </row>
    <row r="60" spans="2:44" s="1" customFormat="1" ht="13.2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 ht="10.199999999999999">
      <c r="B61" s="16"/>
      <c r="AR61" s="16"/>
    </row>
    <row r="62" spans="2:44" ht="10.199999999999999">
      <c r="B62" s="16"/>
      <c r="AR62" s="16"/>
    </row>
    <row r="63" spans="2:44" ht="10.199999999999999">
      <c r="B63" s="16"/>
      <c r="AR63" s="16"/>
    </row>
    <row r="64" spans="2:44" s="1" customFormat="1" ht="13.2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 ht="10.199999999999999">
      <c r="B65" s="16"/>
      <c r="AR65" s="16"/>
    </row>
    <row r="66" spans="2:44" ht="10.199999999999999">
      <c r="B66" s="16"/>
      <c r="AR66" s="16"/>
    </row>
    <row r="67" spans="2:44" ht="10.199999999999999">
      <c r="B67" s="16"/>
      <c r="AR67" s="16"/>
    </row>
    <row r="68" spans="2:44" ht="10.199999999999999">
      <c r="B68" s="16"/>
      <c r="AR68" s="16"/>
    </row>
    <row r="69" spans="2:44" ht="10.199999999999999">
      <c r="B69" s="16"/>
      <c r="AR69" s="16"/>
    </row>
    <row r="70" spans="2:44" ht="10.199999999999999">
      <c r="B70" s="16"/>
      <c r="AR70" s="16"/>
    </row>
    <row r="71" spans="2:44" ht="10.199999999999999">
      <c r="B71" s="16"/>
      <c r="AR71" s="16"/>
    </row>
    <row r="72" spans="2:44" ht="10.199999999999999">
      <c r="B72" s="16"/>
      <c r="AR72" s="16"/>
    </row>
    <row r="73" spans="2:44" ht="10.199999999999999">
      <c r="B73" s="16"/>
      <c r="AR73" s="16"/>
    </row>
    <row r="74" spans="2:44" ht="10.199999999999999">
      <c r="B74" s="16"/>
      <c r="AR74" s="16"/>
    </row>
    <row r="75" spans="2:44" s="1" customFormat="1" ht="13.2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 ht="10.199999999999999">
      <c r="B76" s="28"/>
      <c r="AR76" s="28"/>
    </row>
    <row r="77" spans="2:44" s="1" customFormat="1" ht="6.9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" customHeight="1">
      <c r="B82" s="28"/>
      <c r="C82" s="17" t="s">
        <v>53</v>
      </c>
      <c r="AR82" s="28"/>
    </row>
    <row r="83" spans="1:90" s="1" customFormat="1" ht="6.9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01-06-2025</v>
      </c>
      <c r="AR84" s="44"/>
    </row>
    <row r="85" spans="1:90" s="4" customFormat="1" ht="36.9" customHeight="1">
      <c r="B85" s="45"/>
      <c r="C85" s="46" t="s">
        <v>16</v>
      </c>
      <c r="L85" s="173" t="str">
        <f>K6</f>
        <v>Oprava VZT odvhčování střešního prostoru zimního stadionu</v>
      </c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R85" s="45"/>
    </row>
    <row r="86" spans="1:90" s="1" customFormat="1" ht="6.9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75" t="str">
        <f>IF(AN8= "","",AN8)</f>
        <v>1. 6. 2025</v>
      </c>
      <c r="AN87" s="175"/>
      <c r="AR87" s="28"/>
    </row>
    <row r="88" spans="1:90" s="1" customFormat="1" ht="6.9" customHeight="1">
      <c r="B88" s="28"/>
      <c r="AR88" s="28"/>
    </row>
    <row r="89" spans="1:90" s="1" customFormat="1" ht="15.15" customHeight="1">
      <c r="B89" s="28"/>
      <c r="C89" s="23" t="s">
        <v>24</v>
      </c>
      <c r="L89" s="3" t="str">
        <f>IF(E11= "","",E11)</f>
        <v xml:space="preserve"> </v>
      </c>
      <c r="AI89" s="23" t="s">
        <v>29</v>
      </c>
      <c r="AM89" s="176" t="str">
        <f>IF(E17="","",E17)</f>
        <v>Tomáš Vaněk</v>
      </c>
      <c r="AN89" s="177"/>
      <c r="AO89" s="177"/>
      <c r="AP89" s="177"/>
      <c r="AR89" s="28"/>
      <c r="AS89" s="178" t="s">
        <v>54</v>
      </c>
      <c r="AT89" s="17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15" customHeight="1">
      <c r="B90" s="28"/>
      <c r="C90" s="23" t="s">
        <v>27</v>
      </c>
      <c r="L90" s="3" t="str">
        <f>IF(E14= "Vyplň údaj","",E14)</f>
        <v/>
      </c>
      <c r="AI90" s="23" t="s">
        <v>32</v>
      </c>
      <c r="AM90" s="176" t="str">
        <f>IF(E20="","",E20)</f>
        <v>Tomáš Vaněk</v>
      </c>
      <c r="AN90" s="177"/>
      <c r="AO90" s="177"/>
      <c r="AP90" s="177"/>
      <c r="AR90" s="28"/>
      <c r="AS90" s="180"/>
      <c r="AT90" s="181"/>
      <c r="BD90" s="52"/>
    </row>
    <row r="91" spans="1:90" s="1" customFormat="1" ht="10.8" customHeight="1">
      <c r="B91" s="28"/>
      <c r="AR91" s="28"/>
      <c r="AS91" s="180"/>
      <c r="AT91" s="181"/>
      <c r="BD91" s="52"/>
    </row>
    <row r="92" spans="1:90" s="1" customFormat="1" ht="29.25" customHeight="1">
      <c r="B92" s="28"/>
      <c r="C92" s="182" t="s">
        <v>55</v>
      </c>
      <c r="D92" s="183"/>
      <c r="E92" s="183"/>
      <c r="F92" s="183"/>
      <c r="G92" s="183"/>
      <c r="H92" s="53"/>
      <c r="I92" s="184" t="s">
        <v>56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57</v>
      </c>
      <c r="AH92" s="183"/>
      <c r="AI92" s="183"/>
      <c r="AJ92" s="183"/>
      <c r="AK92" s="183"/>
      <c r="AL92" s="183"/>
      <c r="AM92" s="183"/>
      <c r="AN92" s="184" t="s">
        <v>58</v>
      </c>
      <c r="AO92" s="183"/>
      <c r="AP92" s="186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1:90" s="1" customFormat="1" ht="10.8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0">
        <f>ROUND(AG95,2)</f>
        <v>0</v>
      </c>
      <c r="AH94" s="190"/>
      <c r="AI94" s="190"/>
      <c r="AJ94" s="190"/>
      <c r="AK94" s="190"/>
      <c r="AL94" s="190"/>
      <c r="AM94" s="190"/>
      <c r="AN94" s="191">
        <f>SUM(AG94,AT94)</f>
        <v>0</v>
      </c>
      <c r="AO94" s="191"/>
      <c r="AP94" s="191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73</v>
      </c>
      <c r="BT94" s="68" t="s">
        <v>74</v>
      </c>
      <c r="BV94" s="68" t="s">
        <v>75</v>
      </c>
      <c r="BW94" s="68" t="s">
        <v>5</v>
      </c>
      <c r="BX94" s="68" t="s">
        <v>76</v>
      </c>
      <c r="CL94" s="68" t="s">
        <v>1</v>
      </c>
    </row>
    <row r="95" spans="1:90" s="6" customFormat="1" ht="24.75" customHeight="1">
      <c r="A95" s="69" t="s">
        <v>77</v>
      </c>
      <c r="B95" s="70"/>
      <c r="C95" s="71"/>
      <c r="D95" s="189" t="s">
        <v>14</v>
      </c>
      <c r="E95" s="189"/>
      <c r="F95" s="189"/>
      <c r="G95" s="189"/>
      <c r="H95" s="189"/>
      <c r="I95" s="72"/>
      <c r="J95" s="189" t="s">
        <v>17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>
        <f>'01-06-2025 - Oprava VZT o...'!J28</f>
        <v>0</v>
      </c>
      <c r="AH95" s="188"/>
      <c r="AI95" s="188"/>
      <c r="AJ95" s="188"/>
      <c r="AK95" s="188"/>
      <c r="AL95" s="188"/>
      <c r="AM95" s="188"/>
      <c r="AN95" s="187">
        <f>SUM(AG95,AT95)</f>
        <v>0</v>
      </c>
      <c r="AO95" s="188"/>
      <c r="AP95" s="188"/>
      <c r="AQ95" s="73" t="s">
        <v>78</v>
      </c>
      <c r="AR95" s="70"/>
      <c r="AS95" s="74">
        <v>0</v>
      </c>
      <c r="AT95" s="75">
        <f>ROUND(SUM(AV95:AW95),2)</f>
        <v>0</v>
      </c>
      <c r="AU95" s="76">
        <f>'01-06-2025 - Oprava VZT o...'!P123</f>
        <v>0</v>
      </c>
      <c r="AV95" s="75">
        <f>'01-06-2025 - Oprava VZT o...'!J31</f>
        <v>0</v>
      </c>
      <c r="AW95" s="75">
        <f>'01-06-2025 - Oprava VZT o...'!J32</f>
        <v>0</v>
      </c>
      <c r="AX95" s="75">
        <f>'01-06-2025 - Oprava VZT o...'!J33</f>
        <v>0</v>
      </c>
      <c r="AY95" s="75">
        <f>'01-06-2025 - Oprava VZT o...'!J34</f>
        <v>0</v>
      </c>
      <c r="AZ95" s="75">
        <f>'01-06-2025 - Oprava VZT o...'!F31</f>
        <v>0</v>
      </c>
      <c r="BA95" s="75">
        <f>'01-06-2025 - Oprava VZT o...'!F32</f>
        <v>0</v>
      </c>
      <c r="BB95" s="75">
        <f>'01-06-2025 - Oprava VZT o...'!F33</f>
        <v>0</v>
      </c>
      <c r="BC95" s="75">
        <f>'01-06-2025 - Oprava VZT o...'!F34</f>
        <v>0</v>
      </c>
      <c r="BD95" s="77">
        <f>'01-06-2025 - Oprava VZT o...'!F35</f>
        <v>0</v>
      </c>
      <c r="BT95" s="78" t="s">
        <v>79</v>
      </c>
      <c r="BU95" s="78" t="s">
        <v>80</v>
      </c>
      <c r="BV95" s="78" t="s">
        <v>75</v>
      </c>
      <c r="BW95" s="78" t="s">
        <v>5</v>
      </c>
      <c r="BX95" s="78" t="s">
        <v>76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F9jezwpPlAEL5zAe+jU/jev2VsPszqNZKt0PnCwMg6eFoluc+vNPm0X1G2TBRTZserrg6AgQQ7mcpSTY8C7VSw==" saltValue="WK8TWRleTtpuYDw6t205KA/jhGSik81Q3i9ClePeSMXIIS1MVpQaCFja/fdJt/Y/Avdk/++9cgzNt84HjYPxS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-06-2025 - Oprava VZT 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7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3" t="s">
        <v>5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" customHeight="1">
      <c r="B4" s="16"/>
      <c r="D4" s="17" t="s">
        <v>82</v>
      </c>
      <c r="L4" s="16"/>
      <c r="M4" s="79" t="s">
        <v>10</v>
      </c>
      <c r="AT4" s="13" t="s">
        <v>4</v>
      </c>
    </row>
    <row r="5" spans="2:46" ht="6.9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16.5" customHeight="1">
      <c r="B7" s="28"/>
      <c r="E7" s="173" t="s">
        <v>17</v>
      </c>
      <c r="F7" s="192"/>
      <c r="G7" s="192"/>
      <c r="H7" s="192"/>
      <c r="L7" s="28"/>
    </row>
    <row r="8" spans="2:46" s="1" customFormat="1" ht="10.199999999999999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 t="str">
        <f>'Rekapitulace stavby'!AN8</f>
        <v>1. 6. 2025</v>
      </c>
      <c r="L10" s="28"/>
    </row>
    <row r="11" spans="2:46" s="1" customFormat="1" ht="10.8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tr">
        <f>IF('Rekapitulace stavby'!AN10="","",'Rekapitulace stavby'!AN10)</f>
        <v/>
      </c>
      <c r="L12" s="28"/>
    </row>
    <row r="13" spans="2:46" s="1" customFormat="1" ht="18" customHeight="1">
      <c r="B13" s="28"/>
      <c r="E13" s="21" t="str">
        <f>IF('Rekapitulace stavby'!E11="","",'Rekapitulace stavby'!E11)</f>
        <v xml:space="preserve"> </v>
      </c>
      <c r="I13" s="23" t="s">
        <v>26</v>
      </c>
      <c r="J13" s="21" t="str">
        <f>IF('Rekapitulace stavby'!AN11="","",'Rekapitulace stavby'!AN11)</f>
        <v/>
      </c>
      <c r="L13" s="28"/>
    </row>
    <row r="14" spans="2:46" s="1" customFormat="1" ht="6.9" customHeight="1">
      <c r="B14" s="28"/>
      <c r="L14" s="28"/>
    </row>
    <row r="15" spans="2:46" s="1" customFormat="1" ht="12" customHeight="1">
      <c r="B15" s="28"/>
      <c r="D15" s="23" t="s">
        <v>27</v>
      </c>
      <c r="I15" s="2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193" t="str">
        <f>'Rekapitulace stavby'!E14</f>
        <v>Vyplň údaj</v>
      </c>
      <c r="F16" s="157"/>
      <c r="G16" s="157"/>
      <c r="H16" s="157"/>
      <c r="I16" s="23" t="s">
        <v>26</v>
      </c>
      <c r="J16" s="24" t="str">
        <f>'Rekapitulace stavby'!AN14</f>
        <v>Vyplň údaj</v>
      </c>
      <c r="L16" s="28"/>
    </row>
    <row r="17" spans="2:12" s="1" customFormat="1" ht="6.9" customHeight="1">
      <c r="B17" s="28"/>
      <c r="L17" s="28"/>
    </row>
    <row r="18" spans="2:12" s="1" customFormat="1" ht="12" customHeight="1">
      <c r="B18" s="28"/>
      <c r="D18" s="23" t="s">
        <v>29</v>
      </c>
      <c r="I18" s="23" t="s">
        <v>25</v>
      </c>
      <c r="J18" s="21" t="s">
        <v>1</v>
      </c>
      <c r="L18" s="28"/>
    </row>
    <row r="19" spans="2:12" s="1" customFormat="1" ht="18" customHeight="1">
      <c r="B19" s="28"/>
      <c r="E19" s="21" t="s">
        <v>30</v>
      </c>
      <c r="I19" s="23" t="s">
        <v>26</v>
      </c>
      <c r="J19" s="21" t="s">
        <v>1</v>
      </c>
      <c r="L19" s="28"/>
    </row>
    <row r="20" spans="2:12" s="1" customFormat="1" ht="6.9" customHeight="1">
      <c r="B20" s="28"/>
      <c r="L20" s="28"/>
    </row>
    <row r="21" spans="2:12" s="1" customFormat="1" ht="12" customHeight="1">
      <c r="B21" s="28"/>
      <c r="D21" s="23" t="s">
        <v>32</v>
      </c>
      <c r="I21" s="23" t="s">
        <v>25</v>
      </c>
      <c r="J21" s="21" t="s">
        <v>1</v>
      </c>
      <c r="L21" s="28"/>
    </row>
    <row r="22" spans="2:12" s="1" customFormat="1" ht="18" customHeight="1">
      <c r="B22" s="28"/>
      <c r="E22" s="21" t="s">
        <v>30</v>
      </c>
      <c r="I22" s="23" t="s">
        <v>26</v>
      </c>
      <c r="J22" s="21" t="s">
        <v>1</v>
      </c>
      <c r="L22" s="28"/>
    </row>
    <row r="23" spans="2:12" s="1" customFormat="1" ht="6.9" customHeight="1">
      <c r="B23" s="28"/>
      <c r="L23" s="28"/>
    </row>
    <row r="24" spans="2:12" s="1" customFormat="1" ht="12" customHeight="1">
      <c r="B24" s="28"/>
      <c r="D24" s="23" t="s">
        <v>33</v>
      </c>
      <c r="L24" s="28"/>
    </row>
    <row r="25" spans="2:12" s="7" customFormat="1" ht="16.5" customHeight="1">
      <c r="B25" s="80"/>
      <c r="E25" s="162" t="s">
        <v>1</v>
      </c>
      <c r="F25" s="162"/>
      <c r="G25" s="162"/>
      <c r="H25" s="162"/>
      <c r="L25" s="80"/>
    </row>
    <row r="26" spans="2:12" s="1" customFormat="1" ht="6.9" customHeight="1">
      <c r="B26" s="28"/>
      <c r="L26" s="28"/>
    </row>
    <row r="27" spans="2:12" s="1" customFormat="1" ht="6.9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34</v>
      </c>
      <c r="J28" s="62">
        <f>ROUND(J123, 2)</f>
        <v>0</v>
      </c>
      <c r="L28" s="28"/>
    </row>
    <row r="29" spans="2:12" s="1" customFormat="1" ht="6.9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" customHeight="1">
      <c r="B30" s="28"/>
      <c r="F30" s="31" t="s">
        <v>36</v>
      </c>
      <c r="I30" s="31" t="s">
        <v>35</v>
      </c>
      <c r="J30" s="31" t="s">
        <v>37</v>
      </c>
      <c r="L30" s="28"/>
    </row>
    <row r="31" spans="2:12" s="1" customFormat="1" ht="14.4" customHeight="1">
      <c r="B31" s="28"/>
      <c r="D31" s="51" t="s">
        <v>38</v>
      </c>
      <c r="E31" s="23" t="s">
        <v>39</v>
      </c>
      <c r="F31" s="82">
        <f>ROUND((SUM(BE123:BE196)),  2)</f>
        <v>0</v>
      </c>
      <c r="I31" s="83">
        <v>0.21</v>
      </c>
      <c r="J31" s="82">
        <f>ROUND(((SUM(BE123:BE196))*I31),  2)</f>
        <v>0</v>
      </c>
      <c r="L31" s="28"/>
    </row>
    <row r="32" spans="2:12" s="1" customFormat="1" ht="14.4" customHeight="1">
      <c r="B32" s="28"/>
      <c r="E32" s="23" t="s">
        <v>40</v>
      </c>
      <c r="F32" s="82">
        <f>ROUND((SUM(BF123:BF196)),  2)</f>
        <v>0</v>
      </c>
      <c r="I32" s="83">
        <v>0.12</v>
      </c>
      <c r="J32" s="82">
        <f>ROUND(((SUM(BF123:BF196))*I32),  2)</f>
        <v>0</v>
      </c>
      <c r="L32" s="28"/>
    </row>
    <row r="33" spans="2:12" s="1" customFormat="1" ht="14.4" hidden="1" customHeight="1">
      <c r="B33" s="28"/>
      <c r="E33" s="23" t="s">
        <v>41</v>
      </c>
      <c r="F33" s="82">
        <f>ROUND((SUM(BG123:BG196)),  2)</f>
        <v>0</v>
      </c>
      <c r="I33" s="83">
        <v>0.21</v>
      </c>
      <c r="J33" s="82">
        <f>0</f>
        <v>0</v>
      </c>
      <c r="L33" s="28"/>
    </row>
    <row r="34" spans="2:12" s="1" customFormat="1" ht="14.4" hidden="1" customHeight="1">
      <c r="B34" s="28"/>
      <c r="E34" s="23" t="s">
        <v>42</v>
      </c>
      <c r="F34" s="82">
        <f>ROUND((SUM(BH123:BH196)),  2)</f>
        <v>0</v>
      </c>
      <c r="I34" s="83">
        <v>0.12</v>
      </c>
      <c r="J34" s="82">
        <f>0</f>
        <v>0</v>
      </c>
      <c r="L34" s="28"/>
    </row>
    <row r="35" spans="2:12" s="1" customFormat="1" ht="14.4" hidden="1" customHeight="1">
      <c r="B35" s="28"/>
      <c r="E35" s="23" t="s">
        <v>43</v>
      </c>
      <c r="F35" s="82">
        <f>ROUND((SUM(BI123:BI196)),  2)</f>
        <v>0</v>
      </c>
      <c r="I35" s="83">
        <v>0</v>
      </c>
      <c r="J35" s="82">
        <f>0</f>
        <v>0</v>
      </c>
      <c r="L35" s="28"/>
    </row>
    <row r="36" spans="2:12" s="1" customFormat="1" ht="6.9" customHeight="1">
      <c r="B36" s="28"/>
      <c r="L36" s="28"/>
    </row>
    <row r="37" spans="2:12" s="1" customFormat="1" ht="25.35" customHeight="1">
      <c r="B37" s="28"/>
      <c r="C37" s="84"/>
      <c r="D37" s="85" t="s">
        <v>44</v>
      </c>
      <c r="E37" s="53"/>
      <c r="F37" s="53"/>
      <c r="G37" s="86" t="s">
        <v>45</v>
      </c>
      <c r="H37" s="87" t="s">
        <v>46</v>
      </c>
      <c r="I37" s="53"/>
      <c r="J37" s="88">
        <f>SUM(J28:J35)</f>
        <v>0</v>
      </c>
      <c r="K37" s="89"/>
      <c r="L37" s="28"/>
    </row>
    <row r="38" spans="2:12" s="1" customFormat="1" ht="14.4" customHeight="1">
      <c r="B38" s="28"/>
      <c r="L38" s="28"/>
    </row>
    <row r="39" spans="2:12" ht="14.4" customHeight="1">
      <c r="B39" s="16"/>
      <c r="L39" s="16"/>
    </row>
    <row r="40" spans="2:12" ht="14.4" customHeight="1">
      <c r="B40" s="16"/>
      <c r="L40" s="16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39" t="s">
        <v>49</v>
      </c>
      <c r="E61" s="30"/>
      <c r="F61" s="90" t="s">
        <v>50</v>
      </c>
      <c r="G61" s="39" t="s">
        <v>49</v>
      </c>
      <c r="H61" s="30"/>
      <c r="I61" s="30"/>
      <c r="J61" s="91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39" t="s">
        <v>49</v>
      </c>
      <c r="E76" s="30"/>
      <c r="F76" s="90" t="s">
        <v>50</v>
      </c>
      <c r="G76" s="39" t="s">
        <v>49</v>
      </c>
      <c r="H76" s="30"/>
      <c r="I76" s="30"/>
      <c r="J76" s="91" t="s">
        <v>50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" customHeight="1">
      <c r="B82" s="28"/>
      <c r="C82" s="17" t="s">
        <v>83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73" t="str">
        <f>E7</f>
        <v>Oprava VZT odvhčování střešního prostoru zimního stadionu</v>
      </c>
      <c r="F85" s="192"/>
      <c r="G85" s="192"/>
      <c r="H85" s="192"/>
      <c r="L85" s="28"/>
    </row>
    <row r="86" spans="2:47" s="1" customFormat="1" ht="6.9" customHeight="1">
      <c r="B86" s="28"/>
      <c r="L86" s="28"/>
    </row>
    <row r="87" spans="2:47" s="1" customFormat="1" ht="12" customHeight="1">
      <c r="B87" s="28"/>
      <c r="C87" s="23" t="s">
        <v>20</v>
      </c>
      <c r="F87" s="21" t="str">
        <f>F10</f>
        <v xml:space="preserve"> </v>
      </c>
      <c r="I87" s="23" t="s">
        <v>22</v>
      </c>
      <c r="J87" s="48" t="str">
        <f>IF(J10="","",J10)</f>
        <v>1. 6. 2025</v>
      </c>
      <c r="L87" s="28"/>
    </row>
    <row r="88" spans="2:47" s="1" customFormat="1" ht="6.9" customHeight="1">
      <c r="B88" s="28"/>
      <c r="L88" s="28"/>
    </row>
    <row r="89" spans="2:47" s="1" customFormat="1" ht="15.15" customHeight="1">
      <c r="B89" s="28"/>
      <c r="C89" s="23" t="s">
        <v>24</v>
      </c>
      <c r="F89" s="21" t="str">
        <f>E13</f>
        <v xml:space="preserve"> </v>
      </c>
      <c r="I89" s="23" t="s">
        <v>29</v>
      </c>
      <c r="J89" s="26" t="str">
        <f>E19</f>
        <v>Tomáš Vaněk</v>
      </c>
      <c r="L89" s="28"/>
    </row>
    <row r="90" spans="2:47" s="1" customFormat="1" ht="15.15" customHeight="1">
      <c r="B90" s="28"/>
      <c r="C90" s="23" t="s">
        <v>27</v>
      </c>
      <c r="F90" s="21" t="str">
        <f>IF(E16="","",E16)</f>
        <v>Vyplň údaj</v>
      </c>
      <c r="I90" s="23" t="s">
        <v>32</v>
      </c>
      <c r="J90" s="26" t="str">
        <f>E22</f>
        <v>Tomáš Vaněk</v>
      </c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84</v>
      </c>
      <c r="D92" s="84"/>
      <c r="E92" s="84"/>
      <c r="F92" s="84"/>
      <c r="G92" s="84"/>
      <c r="H92" s="84"/>
      <c r="I92" s="84"/>
      <c r="J92" s="93" t="s">
        <v>85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8" customHeight="1">
      <c r="B94" s="28"/>
      <c r="C94" s="94" t="s">
        <v>86</v>
      </c>
      <c r="J94" s="62">
        <f>J123</f>
        <v>0</v>
      </c>
      <c r="L94" s="28"/>
      <c r="AU94" s="13" t="s">
        <v>87</v>
      </c>
    </row>
    <row r="95" spans="2:47" s="8" customFormat="1" ht="24.9" customHeight="1">
      <c r="B95" s="95"/>
      <c r="D95" s="96" t="s">
        <v>88</v>
      </c>
      <c r="E95" s="97"/>
      <c r="F95" s="97"/>
      <c r="G95" s="97"/>
      <c r="H95" s="97"/>
      <c r="I95" s="97"/>
      <c r="J95" s="98">
        <f>J124</f>
        <v>0</v>
      </c>
      <c r="L95" s="95"/>
    </row>
    <row r="96" spans="2:47" s="9" customFormat="1" ht="19.95" customHeight="1">
      <c r="B96" s="99"/>
      <c r="D96" s="100" t="s">
        <v>89</v>
      </c>
      <c r="E96" s="101"/>
      <c r="F96" s="101"/>
      <c r="G96" s="101"/>
      <c r="H96" s="101"/>
      <c r="I96" s="101"/>
      <c r="J96" s="102">
        <f>J125</f>
        <v>0</v>
      </c>
      <c r="L96" s="99"/>
    </row>
    <row r="97" spans="2:12" s="9" customFormat="1" ht="19.95" customHeight="1">
      <c r="B97" s="99"/>
      <c r="D97" s="100" t="s">
        <v>90</v>
      </c>
      <c r="E97" s="101"/>
      <c r="F97" s="101"/>
      <c r="G97" s="101"/>
      <c r="H97" s="101"/>
      <c r="I97" s="101"/>
      <c r="J97" s="102">
        <f>J145</f>
        <v>0</v>
      </c>
      <c r="L97" s="99"/>
    </row>
    <row r="98" spans="2:12" s="9" customFormat="1" ht="19.95" customHeight="1">
      <c r="B98" s="99"/>
      <c r="D98" s="100" t="s">
        <v>91</v>
      </c>
      <c r="E98" s="101"/>
      <c r="F98" s="101"/>
      <c r="G98" s="101"/>
      <c r="H98" s="101"/>
      <c r="I98" s="101"/>
      <c r="J98" s="102">
        <f>J151</f>
        <v>0</v>
      </c>
      <c r="L98" s="99"/>
    </row>
    <row r="99" spans="2:12" s="9" customFormat="1" ht="19.95" customHeight="1">
      <c r="B99" s="99"/>
      <c r="D99" s="100" t="s">
        <v>92</v>
      </c>
      <c r="E99" s="101"/>
      <c r="F99" s="101"/>
      <c r="G99" s="101"/>
      <c r="H99" s="101"/>
      <c r="I99" s="101"/>
      <c r="J99" s="102">
        <f>J158</f>
        <v>0</v>
      </c>
      <c r="L99" s="99"/>
    </row>
    <row r="100" spans="2:12" s="9" customFormat="1" ht="19.95" customHeight="1">
      <c r="B100" s="99"/>
      <c r="D100" s="100" t="s">
        <v>93</v>
      </c>
      <c r="E100" s="101"/>
      <c r="F100" s="101"/>
      <c r="G100" s="101"/>
      <c r="H100" s="101"/>
      <c r="I100" s="101"/>
      <c r="J100" s="102">
        <f>J169</f>
        <v>0</v>
      </c>
      <c r="L100" s="99"/>
    </row>
    <row r="101" spans="2:12" s="9" customFormat="1" ht="19.95" customHeight="1">
      <c r="B101" s="99"/>
      <c r="D101" s="100" t="s">
        <v>94</v>
      </c>
      <c r="E101" s="101"/>
      <c r="F101" s="101"/>
      <c r="G101" s="101"/>
      <c r="H101" s="101"/>
      <c r="I101" s="101"/>
      <c r="J101" s="102">
        <f>J175</f>
        <v>0</v>
      </c>
      <c r="L101" s="99"/>
    </row>
    <row r="102" spans="2:12" s="9" customFormat="1" ht="19.95" customHeight="1">
      <c r="B102" s="99"/>
      <c r="D102" s="100" t="s">
        <v>95</v>
      </c>
      <c r="E102" s="101"/>
      <c r="F102" s="101"/>
      <c r="G102" s="101"/>
      <c r="H102" s="101"/>
      <c r="I102" s="101"/>
      <c r="J102" s="102">
        <f>J177</f>
        <v>0</v>
      </c>
      <c r="L102" s="99"/>
    </row>
    <row r="103" spans="2:12" s="8" customFormat="1" ht="24.9" customHeight="1">
      <c r="B103" s="95"/>
      <c r="D103" s="96" t="s">
        <v>96</v>
      </c>
      <c r="E103" s="97"/>
      <c r="F103" s="97"/>
      <c r="G103" s="97"/>
      <c r="H103" s="97"/>
      <c r="I103" s="97"/>
      <c r="J103" s="98">
        <f>J187</f>
        <v>0</v>
      </c>
      <c r="L103" s="95"/>
    </row>
    <row r="104" spans="2:12" s="9" customFormat="1" ht="19.95" customHeight="1">
      <c r="B104" s="99"/>
      <c r="D104" s="100" t="s">
        <v>97</v>
      </c>
      <c r="E104" s="101"/>
      <c r="F104" s="101"/>
      <c r="G104" s="101"/>
      <c r="H104" s="101"/>
      <c r="I104" s="101"/>
      <c r="J104" s="102">
        <f>J188</f>
        <v>0</v>
      </c>
      <c r="L104" s="99"/>
    </row>
    <row r="105" spans="2:12" s="8" customFormat="1" ht="24.9" customHeight="1">
      <c r="B105" s="95"/>
      <c r="D105" s="96" t="s">
        <v>98</v>
      </c>
      <c r="E105" s="97"/>
      <c r="F105" s="97"/>
      <c r="G105" s="97"/>
      <c r="H105" s="97"/>
      <c r="I105" s="97"/>
      <c r="J105" s="98">
        <f>J192</f>
        <v>0</v>
      </c>
      <c r="L105" s="95"/>
    </row>
    <row r="106" spans="2:12" s="1" customFormat="1" ht="21.75" customHeight="1">
      <c r="B106" s="28"/>
      <c r="L106" s="28"/>
    </row>
    <row r="107" spans="2:12" s="1" customFormat="1" ht="6.9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12" s="1" customFormat="1" ht="6.9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12" s="1" customFormat="1" ht="24.9" customHeight="1">
      <c r="B112" s="28"/>
      <c r="C112" s="17" t="s">
        <v>99</v>
      </c>
      <c r="L112" s="28"/>
    </row>
    <row r="113" spans="2:65" s="1" customFormat="1" ht="6.9" customHeight="1">
      <c r="B113" s="28"/>
      <c r="L113" s="28"/>
    </row>
    <row r="114" spans="2:65" s="1" customFormat="1" ht="12" customHeight="1">
      <c r="B114" s="28"/>
      <c r="C114" s="23" t="s">
        <v>16</v>
      </c>
      <c r="L114" s="28"/>
    </row>
    <row r="115" spans="2:65" s="1" customFormat="1" ht="16.5" customHeight="1">
      <c r="B115" s="28"/>
      <c r="E115" s="173" t="str">
        <f>E7</f>
        <v>Oprava VZT odvhčování střešního prostoru zimního stadionu</v>
      </c>
      <c r="F115" s="192"/>
      <c r="G115" s="192"/>
      <c r="H115" s="192"/>
      <c r="L115" s="28"/>
    </row>
    <row r="116" spans="2:65" s="1" customFormat="1" ht="6.9" customHeight="1">
      <c r="B116" s="28"/>
      <c r="L116" s="28"/>
    </row>
    <row r="117" spans="2:65" s="1" customFormat="1" ht="12" customHeight="1">
      <c r="B117" s="28"/>
      <c r="C117" s="23" t="s">
        <v>20</v>
      </c>
      <c r="F117" s="21" t="str">
        <f>F10</f>
        <v xml:space="preserve"> </v>
      </c>
      <c r="I117" s="23" t="s">
        <v>22</v>
      </c>
      <c r="J117" s="48" t="str">
        <f>IF(J10="","",J10)</f>
        <v>1. 6. 2025</v>
      </c>
      <c r="L117" s="28"/>
    </row>
    <row r="118" spans="2:65" s="1" customFormat="1" ht="6.9" customHeight="1">
      <c r="B118" s="28"/>
      <c r="L118" s="28"/>
    </row>
    <row r="119" spans="2:65" s="1" customFormat="1" ht="15.15" customHeight="1">
      <c r="B119" s="28"/>
      <c r="C119" s="23" t="s">
        <v>24</v>
      </c>
      <c r="F119" s="21" t="str">
        <f>E13</f>
        <v xml:space="preserve"> </v>
      </c>
      <c r="I119" s="23" t="s">
        <v>29</v>
      </c>
      <c r="J119" s="26" t="str">
        <f>E19</f>
        <v>Tomáš Vaněk</v>
      </c>
      <c r="L119" s="28"/>
    </row>
    <row r="120" spans="2:65" s="1" customFormat="1" ht="15.15" customHeight="1">
      <c r="B120" s="28"/>
      <c r="C120" s="23" t="s">
        <v>27</v>
      </c>
      <c r="F120" s="21" t="str">
        <f>IF(E16="","",E16)</f>
        <v>Vyplň údaj</v>
      </c>
      <c r="I120" s="23" t="s">
        <v>32</v>
      </c>
      <c r="J120" s="26" t="str">
        <f>E22</f>
        <v>Tomáš Vaněk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03"/>
      <c r="C122" s="104" t="s">
        <v>100</v>
      </c>
      <c r="D122" s="105" t="s">
        <v>59</v>
      </c>
      <c r="E122" s="105" t="s">
        <v>55</v>
      </c>
      <c r="F122" s="105" t="s">
        <v>56</v>
      </c>
      <c r="G122" s="105" t="s">
        <v>101</v>
      </c>
      <c r="H122" s="105" t="s">
        <v>102</v>
      </c>
      <c r="I122" s="105" t="s">
        <v>103</v>
      </c>
      <c r="J122" s="106" t="s">
        <v>85</v>
      </c>
      <c r="K122" s="107" t="s">
        <v>104</v>
      </c>
      <c r="L122" s="103"/>
      <c r="M122" s="55" t="s">
        <v>1</v>
      </c>
      <c r="N122" s="56" t="s">
        <v>38</v>
      </c>
      <c r="O122" s="56" t="s">
        <v>105</v>
      </c>
      <c r="P122" s="56" t="s">
        <v>106</v>
      </c>
      <c r="Q122" s="56" t="s">
        <v>107</v>
      </c>
      <c r="R122" s="56" t="s">
        <v>108</v>
      </c>
      <c r="S122" s="56" t="s">
        <v>109</v>
      </c>
      <c r="T122" s="57" t="s">
        <v>110</v>
      </c>
    </row>
    <row r="123" spans="2:65" s="1" customFormat="1" ht="22.8" customHeight="1">
      <c r="B123" s="28"/>
      <c r="C123" s="60" t="s">
        <v>111</v>
      </c>
      <c r="J123" s="108">
        <f>BK123</f>
        <v>0</v>
      </c>
      <c r="L123" s="28"/>
      <c r="M123" s="58"/>
      <c r="N123" s="49"/>
      <c r="O123" s="49"/>
      <c r="P123" s="109">
        <f>P124+P187+P192</f>
        <v>0</v>
      </c>
      <c r="Q123" s="49"/>
      <c r="R123" s="109">
        <f>R124+R187+R192</f>
        <v>1.23001</v>
      </c>
      <c r="S123" s="49"/>
      <c r="T123" s="110">
        <f>T124+T187+T192</f>
        <v>0.69100000000000006</v>
      </c>
      <c r="AT123" s="13" t="s">
        <v>73</v>
      </c>
      <c r="AU123" s="13" t="s">
        <v>87</v>
      </c>
      <c r="BK123" s="111">
        <f>BK124+BK187+BK192</f>
        <v>0</v>
      </c>
    </row>
    <row r="124" spans="2:65" s="11" customFormat="1" ht="25.95" customHeight="1">
      <c r="B124" s="112"/>
      <c r="D124" s="113" t="s">
        <v>73</v>
      </c>
      <c r="E124" s="114" t="s">
        <v>112</v>
      </c>
      <c r="F124" s="114" t="s">
        <v>112</v>
      </c>
      <c r="I124" s="115"/>
      <c r="J124" s="116">
        <f>BK124</f>
        <v>0</v>
      </c>
      <c r="L124" s="112"/>
      <c r="M124" s="117"/>
      <c r="P124" s="118">
        <f>P125+P145+P151+P158+P169+P175+P177</f>
        <v>0</v>
      </c>
      <c r="R124" s="118">
        <f>R125+R145+R151+R158+R169+R175+R177</f>
        <v>1.23001</v>
      </c>
      <c r="T124" s="119">
        <f>T125+T145+T151+T158+T169+T175+T177</f>
        <v>0</v>
      </c>
      <c r="AR124" s="113" t="s">
        <v>81</v>
      </c>
      <c r="AT124" s="120" t="s">
        <v>73</v>
      </c>
      <c r="AU124" s="120" t="s">
        <v>74</v>
      </c>
      <c r="AY124" s="113" t="s">
        <v>113</v>
      </c>
      <c r="BK124" s="121">
        <f>BK125+BK145+BK151+BK158+BK169+BK175+BK177</f>
        <v>0</v>
      </c>
    </row>
    <row r="125" spans="2:65" s="11" customFormat="1" ht="22.8" customHeight="1">
      <c r="B125" s="112"/>
      <c r="D125" s="113" t="s">
        <v>73</v>
      </c>
      <c r="E125" s="122" t="s">
        <v>114</v>
      </c>
      <c r="F125" s="122" t="s">
        <v>115</v>
      </c>
      <c r="I125" s="115"/>
      <c r="J125" s="123">
        <f>BK125</f>
        <v>0</v>
      </c>
      <c r="L125" s="112"/>
      <c r="M125" s="117"/>
      <c r="P125" s="118">
        <f>SUM(P126:P144)</f>
        <v>0</v>
      </c>
      <c r="R125" s="118">
        <f>SUM(R126:R144)</f>
        <v>5.6499999999999996E-3</v>
      </c>
      <c r="T125" s="119">
        <f>SUM(T126:T144)</f>
        <v>0</v>
      </c>
      <c r="AR125" s="113" t="s">
        <v>81</v>
      </c>
      <c r="AT125" s="120" t="s">
        <v>73</v>
      </c>
      <c r="AU125" s="120" t="s">
        <v>79</v>
      </c>
      <c r="AY125" s="113" t="s">
        <v>113</v>
      </c>
      <c r="BK125" s="121">
        <f>SUM(BK126:BK144)</f>
        <v>0</v>
      </c>
    </row>
    <row r="126" spans="2:65" s="1" customFormat="1" ht="24.15" customHeight="1">
      <c r="B126" s="28"/>
      <c r="C126" s="124" t="s">
        <v>79</v>
      </c>
      <c r="D126" s="124" t="s">
        <v>116</v>
      </c>
      <c r="E126" s="125" t="s">
        <v>117</v>
      </c>
      <c r="F126" s="126" t="s">
        <v>118</v>
      </c>
      <c r="G126" s="127" t="s">
        <v>119</v>
      </c>
      <c r="H126" s="128">
        <v>1</v>
      </c>
      <c r="I126" s="129"/>
      <c r="J126" s="130">
        <f t="shared" ref="J126:J144" si="0">ROUND(I126*H126,2)</f>
        <v>0</v>
      </c>
      <c r="K126" s="131"/>
      <c r="L126" s="28"/>
      <c r="M126" s="132" t="s">
        <v>1</v>
      </c>
      <c r="N126" s="133" t="s">
        <v>39</v>
      </c>
      <c r="P126" s="134">
        <f t="shared" ref="P126:P144" si="1">O126*H126</f>
        <v>0</v>
      </c>
      <c r="Q126" s="134">
        <v>0</v>
      </c>
      <c r="R126" s="134">
        <f t="shared" ref="R126:R144" si="2">Q126*H126</f>
        <v>0</v>
      </c>
      <c r="S126" s="134">
        <v>0</v>
      </c>
      <c r="T126" s="135">
        <f t="shared" ref="T126:T144" si="3">S126*H126</f>
        <v>0</v>
      </c>
      <c r="AR126" s="136" t="s">
        <v>120</v>
      </c>
      <c r="AT126" s="136" t="s">
        <v>116</v>
      </c>
      <c r="AU126" s="136" t="s">
        <v>81</v>
      </c>
      <c r="AY126" s="13" t="s">
        <v>113</v>
      </c>
      <c r="BE126" s="137">
        <f t="shared" ref="BE126:BE144" si="4">IF(N126="základní",J126,0)</f>
        <v>0</v>
      </c>
      <c r="BF126" s="137">
        <f t="shared" ref="BF126:BF144" si="5">IF(N126="snížená",J126,0)</f>
        <v>0</v>
      </c>
      <c r="BG126" s="137">
        <f t="shared" ref="BG126:BG144" si="6">IF(N126="zákl. přenesená",J126,0)</f>
        <v>0</v>
      </c>
      <c r="BH126" s="137">
        <f t="shared" ref="BH126:BH144" si="7">IF(N126="sníž. přenesená",J126,0)</f>
        <v>0</v>
      </c>
      <c r="BI126" s="137">
        <f t="shared" ref="BI126:BI144" si="8">IF(N126="nulová",J126,0)</f>
        <v>0</v>
      </c>
      <c r="BJ126" s="13" t="s">
        <v>79</v>
      </c>
      <c r="BK126" s="137">
        <f t="shared" ref="BK126:BK144" si="9">ROUND(I126*H126,2)</f>
        <v>0</v>
      </c>
      <c r="BL126" s="13" t="s">
        <v>120</v>
      </c>
      <c r="BM126" s="136" t="s">
        <v>121</v>
      </c>
    </row>
    <row r="127" spans="2:65" s="1" customFormat="1" ht="21.75" customHeight="1">
      <c r="B127" s="28"/>
      <c r="C127" s="138" t="s">
        <v>122</v>
      </c>
      <c r="D127" s="138" t="s">
        <v>123</v>
      </c>
      <c r="E127" s="139" t="s">
        <v>124</v>
      </c>
      <c r="F127" s="140" t="s">
        <v>125</v>
      </c>
      <c r="G127" s="141" t="s">
        <v>119</v>
      </c>
      <c r="H127" s="142">
        <v>1</v>
      </c>
      <c r="I127" s="143"/>
      <c r="J127" s="144">
        <f t="shared" si="0"/>
        <v>0</v>
      </c>
      <c r="K127" s="145"/>
      <c r="L127" s="146"/>
      <c r="M127" s="147" t="s">
        <v>1</v>
      </c>
      <c r="N127" s="148" t="s">
        <v>39</v>
      </c>
      <c r="P127" s="134">
        <f t="shared" si="1"/>
        <v>0</v>
      </c>
      <c r="Q127" s="134">
        <v>0</v>
      </c>
      <c r="R127" s="134">
        <f t="shared" si="2"/>
        <v>0</v>
      </c>
      <c r="S127" s="134">
        <v>0</v>
      </c>
      <c r="T127" s="135">
        <f t="shared" si="3"/>
        <v>0</v>
      </c>
      <c r="AR127" s="136" t="s">
        <v>126</v>
      </c>
      <c r="AT127" s="136" t="s">
        <v>123</v>
      </c>
      <c r="AU127" s="136" t="s">
        <v>81</v>
      </c>
      <c r="AY127" s="13" t="s">
        <v>113</v>
      </c>
      <c r="BE127" s="137">
        <f t="shared" si="4"/>
        <v>0</v>
      </c>
      <c r="BF127" s="137">
        <f t="shared" si="5"/>
        <v>0</v>
      </c>
      <c r="BG127" s="137">
        <f t="shared" si="6"/>
        <v>0</v>
      </c>
      <c r="BH127" s="137">
        <f t="shared" si="7"/>
        <v>0</v>
      </c>
      <c r="BI127" s="137">
        <f t="shared" si="8"/>
        <v>0</v>
      </c>
      <c r="BJ127" s="13" t="s">
        <v>79</v>
      </c>
      <c r="BK127" s="137">
        <f t="shared" si="9"/>
        <v>0</v>
      </c>
      <c r="BL127" s="13" t="s">
        <v>120</v>
      </c>
      <c r="BM127" s="136" t="s">
        <v>127</v>
      </c>
    </row>
    <row r="128" spans="2:65" s="1" customFormat="1" ht="16.5" customHeight="1">
      <c r="B128" s="28"/>
      <c r="C128" s="138" t="s">
        <v>128</v>
      </c>
      <c r="D128" s="138" t="s">
        <v>123</v>
      </c>
      <c r="E128" s="139" t="s">
        <v>129</v>
      </c>
      <c r="F128" s="140" t="s">
        <v>130</v>
      </c>
      <c r="G128" s="141" t="s">
        <v>119</v>
      </c>
      <c r="H128" s="142">
        <v>1</v>
      </c>
      <c r="I128" s="143"/>
      <c r="J128" s="144">
        <f t="shared" si="0"/>
        <v>0</v>
      </c>
      <c r="K128" s="145"/>
      <c r="L128" s="146"/>
      <c r="M128" s="147" t="s">
        <v>1</v>
      </c>
      <c r="N128" s="148" t="s">
        <v>39</v>
      </c>
      <c r="P128" s="134">
        <f t="shared" si="1"/>
        <v>0</v>
      </c>
      <c r="Q128" s="134">
        <v>1.0499999999999999E-3</v>
      </c>
      <c r="R128" s="134">
        <f t="shared" si="2"/>
        <v>1.0499999999999999E-3</v>
      </c>
      <c r="S128" s="134">
        <v>0</v>
      </c>
      <c r="T128" s="135">
        <f t="shared" si="3"/>
        <v>0</v>
      </c>
      <c r="AR128" s="136" t="s">
        <v>126</v>
      </c>
      <c r="AT128" s="136" t="s">
        <v>123</v>
      </c>
      <c r="AU128" s="136" t="s">
        <v>81</v>
      </c>
      <c r="AY128" s="13" t="s">
        <v>113</v>
      </c>
      <c r="BE128" s="137">
        <f t="shared" si="4"/>
        <v>0</v>
      </c>
      <c r="BF128" s="137">
        <f t="shared" si="5"/>
        <v>0</v>
      </c>
      <c r="BG128" s="137">
        <f t="shared" si="6"/>
        <v>0</v>
      </c>
      <c r="BH128" s="137">
        <f t="shared" si="7"/>
        <v>0</v>
      </c>
      <c r="BI128" s="137">
        <f t="shared" si="8"/>
        <v>0</v>
      </c>
      <c r="BJ128" s="13" t="s">
        <v>79</v>
      </c>
      <c r="BK128" s="137">
        <f t="shared" si="9"/>
        <v>0</v>
      </c>
      <c r="BL128" s="13" t="s">
        <v>120</v>
      </c>
      <c r="BM128" s="136" t="s">
        <v>131</v>
      </c>
    </row>
    <row r="129" spans="2:65" s="1" customFormat="1" ht="16.5" customHeight="1">
      <c r="B129" s="28"/>
      <c r="C129" s="138" t="s">
        <v>132</v>
      </c>
      <c r="D129" s="138" t="s">
        <v>123</v>
      </c>
      <c r="E129" s="139" t="s">
        <v>133</v>
      </c>
      <c r="F129" s="140" t="s">
        <v>134</v>
      </c>
      <c r="G129" s="141" t="s">
        <v>119</v>
      </c>
      <c r="H129" s="142">
        <v>2</v>
      </c>
      <c r="I129" s="143"/>
      <c r="J129" s="144">
        <f t="shared" si="0"/>
        <v>0</v>
      </c>
      <c r="K129" s="145"/>
      <c r="L129" s="146"/>
      <c r="M129" s="147" t="s">
        <v>1</v>
      </c>
      <c r="N129" s="148" t="s">
        <v>39</v>
      </c>
      <c r="P129" s="134">
        <f t="shared" si="1"/>
        <v>0</v>
      </c>
      <c r="Q129" s="134">
        <v>2.0000000000000002E-5</v>
      </c>
      <c r="R129" s="134">
        <f t="shared" si="2"/>
        <v>4.0000000000000003E-5</v>
      </c>
      <c r="S129" s="134">
        <v>0</v>
      </c>
      <c r="T129" s="135">
        <f t="shared" si="3"/>
        <v>0</v>
      </c>
      <c r="AR129" s="136" t="s">
        <v>126</v>
      </c>
      <c r="AT129" s="136" t="s">
        <v>123</v>
      </c>
      <c r="AU129" s="136" t="s">
        <v>81</v>
      </c>
      <c r="AY129" s="13" t="s">
        <v>113</v>
      </c>
      <c r="BE129" s="137">
        <f t="shared" si="4"/>
        <v>0</v>
      </c>
      <c r="BF129" s="137">
        <f t="shared" si="5"/>
        <v>0</v>
      </c>
      <c r="BG129" s="137">
        <f t="shared" si="6"/>
        <v>0</v>
      </c>
      <c r="BH129" s="137">
        <f t="shared" si="7"/>
        <v>0</v>
      </c>
      <c r="BI129" s="137">
        <f t="shared" si="8"/>
        <v>0</v>
      </c>
      <c r="BJ129" s="13" t="s">
        <v>79</v>
      </c>
      <c r="BK129" s="137">
        <f t="shared" si="9"/>
        <v>0</v>
      </c>
      <c r="BL129" s="13" t="s">
        <v>120</v>
      </c>
      <c r="BM129" s="136" t="s">
        <v>135</v>
      </c>
    </row>
    <row r="130" spans="2:65" s="1" customFormat="1" ht="21.75" customHeight="1">
      <c r="B130" s="28"/>
      <c r="C130" s="124" t="s">
        <v>136</v>
      </c>
      <c r="D130" s="124" t="s">
        <v>116</v>
      </c>
      <c r="E130" s="125" t="s">
        <v>137</v>
      </c>
      <c r="F130" s="126" t="s">
        <v>138</v>
      </c>
      <c r="G130" s="127" t="s">
        <v>119</v>
      </c>
      <c r="H130" s="128">
        <v>2</v>
      </c>
      <c r="I130" s="129"/>
      <c r="J130" s="130">
        <f t="shared" si="0"/>
        <v>0</v>
      </c>
      <c r="K130" s="131"/>
      <c r="L130" s="28"/>
      <c r="M130" s="132" t="s">
        <v>1</v>
      </c>
      <c r="N130" s="133" t="s">
        <v>39</v>
      </c>
      <c r="P130" s="134">
        <f t="shared" si="1"/>
        <v>0</v>
      </c>
      <c r="Q130" s="134">
        <v>0</v>
      </c>
      <c r="R130" s="134">
        <f t="shared" si="2"/>
        <v>0</v>
      </c>
      <c r="S130" s="134">
        <v>0</v>
      </c>
      <c r="T130" s="135">
        <f t="shared" si="3"/>
        <v>0</v>
      </c>
      <c r="AR130" s="136" t="s">
        <v>120</v>
      </c>
      <c r="AT130" s="136" t="s">
        <v>116</v>
      </c>
      <c r="AU130" s="136" t="s">
        <v>81</v>
      </c>
      <c r="AY130" s="13" t="s">
        <v>113</v>
      </c>
      <c r="BE130" s="137">
        <f t="shared" si="4"/>
        <v>0</v>
      </c>
      <c r="BF130" s="137">
        <f t="shared" si="5"/>
        <v>0</v>
      </c>
      <c r="BG130" s="137">
        <f t="shared" si="6"/>
        <v>0</v>
      </c>
      <c r="BH130" s="137">
        <f t="shared" si="7"/>
        <v>0</v>
      </c>
      <c r="BI130" s="137">
        <f t="shared" si="8"/>
        <v>0</v>
      </c>
      <c r="BJ130" s="13" t="s">
        <v>79</v>
      </c>
      <c r="BK130" s="137">
        <f t="shared" si="9"/>
        <v>0</v>
      </c>
      <c r="BL130" s="13" t="s">
        <v>120</v>
      </c>
      <c r="BM130" s="136" t="s">
        <v>139</v>
      </c>
    </row>
    <row r="131" spans="2:65" s="1" customFormat="1" ht="16.5" customHeight="1">
      <c r="B131" s="28"/>
      <c r="C131" s="138" t="s">
        <v>140</v>
      </c>
      <c r="D131" s="138" t="s">
        <v>123</v>
      </c>
      <c r="E131" s="139" t="s">
        <v>141</v>
      </c>
      <c r="F131" s="140" t="s">
        <v>142</v>
      </c>
      <c r="G131" s="141" t="s">
        <v>119</v>
      </c>
      <c r="H131" s="142">
        <v>1</v>
      </c>
      <c r="I131" s="143"/>
      <c r="J131" s="144">
        <f t="shared" si="0"/>
        <v>0</v>
      </c>
      <c r="K131" s="145"/>
      <c r="L131" s="146"/>
      <c r="M131" s="147" t="s">
        <v>1</v>
      </c>
      <c r="N131" s="148" t="s">
        <v>39</v>
      </c>
      <c r="P131" s="134">
        <f t="shared" si="1"/>
        <v>0</v>
      </c>
      <c r="Q131" s="134">
        <v>4.8999999999999998E-4</v>
      </c>
      <c r="R131" s="134">
        <f t="shared" si="2"/>
        <v>4.8999999999999998E-4</v>
      </c>
      <c r="S131" s="134">
        <v>0</v>
      </c>
      <c r="T131" s="135">
        <f t="shared" si="3"/>
        <v>0</v>
      </c>
      <c r="AR131" s="136" t="s">
        <v>126</v>
      </c>
      <c r="AT131" s="136" t="s">
        <v>123</v>
      </c>
      <c r="AU131" s="136" t="s">
        <v>81</v>
      </c>
      <c r="AY131" s="13" t="s">
        <v>113</v>
      </c>
      <c r="BE131" s="137">
        <f t="shared" si="4"/>
        <v>0</v>
      </c>
      <c r="BF131" s="137">
        <f t="shared" si="5"/>
        <v>0</v>
      </c>
      <c r="BG131" s="137">
        <f t="shared" si="6"/>
        <v>0</v>
      </c>
      <c r="BH131" s="137">
        <f t="shared" si="7"/>
        <v>0</v>
      </c>
      <c r="BI131" s="137">
        <f t="shared" si="8"/>
        <v>0</v>
      </c>
      <c r="BJ131" s="13" t="s">
        <v>79</v>
      </c>
      <c r="BK131" s="137">
        <f t="shared" si="9"/>
        <v>0</v>
      </c>
      <c r="BL131" s="13" t="s">
        <v>120</v>
      </c>
      <c r="BM131" s="136" t="s">
        <v>143</v>
      </c>
    </row>
    <row r="132" spans="2:65" s="1" customFormat="1" ht="21.75" customHeight="1">
      <c r="B132" s="28"/>
      <c r="C132" s="138" t="s">
        <v>144</v>
      </c>
      <c r="D132" s="138" t="s">
        <v>123</v>
      </c>
      <c r="E132" s="139" t="s">
        <v>145</v>
      </c>
      <c r="F132" s="140" t="s">
        <v>146</v>
      </c>
      <c r="G132" s="141" t="s">
        <v>119</v>
      </c>
      <c r="H132" s="142">
        <v>3</v>
      </c>
      <c r="I132" s="143"/>
      <c r="J132" s="144">
        <f t="shared" si="0"/>
        <v>0</v>
      </c>
      <c r="K132" s="145"/>
      <c r="L132" s="146"/>
      <c r="M132" s="147" t="s">
        <v>1</v>
      </c>
      <c r="N132" s="148" t="s">
        <v>39</v>
      </c>
      <c r="P132" s="134">
        <f t="shared" si="1"/>
        <v>0</v>
      </c>
      <c r="Q132" s="134">
        <v>5.0000000000000002E-5</v>
      </c>
      <c r="R132" s="134">
        <f t="shared" si="2"/>
        <v>1.5000000000000001E-4</v>
      </c>
      <c r="S132" s="134">
        <v>0</v>
      </c>
      <c r="T132" s="135">
        <f t="shared" si="3"/>
        <v>0</v>
      </c>
      <c r="AR132" s="136" t="s">
        <v>126</v>
      </c>
      <c r="AT132" s="136" t="s">
        <v>123</v>
      </c>
      <c r="AU132" s="136" t="s">
        <v>81</v>
      </c>
      <c r="AY132" s="13" t="s">
        <v>113</v>
      </c>
      <c r="BE132" s="137">
        <f t="shared" si="4"/>
        <v>0</v>
      </c>
      <c r="BF132" s="137">
        <f t="shared" si="5"/>
        <v>0</v>
      </c>
      <c r="BG132" s="137">
        <f t="shared" si="6"/>
        <v>0</v>
      </c>
      <c r="BH132" s="137">
        <f t="shared" si="7"/>
        <v>0</v>
      </c>
      <c r="BI132" s="137">
        <f t="shared" si="8"/>
        <v>0</v>
      </c>
      <c r="BJ132" s="13" t="s">
        <v>79</v>
      </c>
      <c r="BK132" s="137">
        <f t="shared" si="9"/>
        <v>0</v>
      </c>
      <c r="BL132" s="13" t="s">
        <v>120</v>
      </c>
      <c r="BM132" s="136" t="s">
        <v>147</v>
      </c>
    </row>
    <row r="133" spans="2:65" s="1" customFormat="1" ht="16.5" customHeight="1">
      <c r="B133" s="28"/>
      <c r="C133" s="138" t="s">
        <v>148</v>
      </c>
      <c r="D133" s="138" t="s">
        <v>123</v>
      </c>
      <c r="E133" s="139" t="s">
        <v>149</v>
      </c>
      <c r="F133" s="140" t="s">
        <v>150</v>
      </c>
      <c r="G133" s="141" t="s">
        <v>119</v>
      </c>
      <c r="H133" s="142">
        <v>1</v>
      </c>
      <c r="I133" s="143"/>
      <c r="J133" s="144">
        <f t="shared" si="0"/>
        <v>0</v>
      </c>
      <c r="K133" s="145"/>
      <c r="L133" s="146"/>
      <c r="M133" s="147" t="s">
        <v>1</v>
      </c>
      <c r="N133" s="148" t="s">
        <v>39</v>
      </c>
      <c r="P133" s="134">
        <f t="shared" si="1"/>
        <v>0</v>
      </c>
      <c r="Q133" s="134">
        <v>6.0000000000000002E-5</v>
      </c>
      <c r="R133" s="134">
        <f t="shared" si="2"/>
        <v>6.0000000000000002E-5</v>
      </c>
      <c r="S133" s="134">
        <v>0</v>
      </c>
      <c r="T133" s="135">
        <f t="shared" si="3"/>
        <v>0</v>
      </c>
      <c r="AR133" s="136" t="s">
        <v>126</v>
      </c>
      <c r="AT133" s="136" t="s">
        <v>123</v>
      </c>
      <c r="AU133" s="136" t="s">
        <v>81</v>
      </c>
      <c r="AY133" s="13" t="s">
        <v>113</v>
      </c>
      <c r="BE133" s="137">
        <f t="shared" si="4"/>
        <v>0</v>
      </c>
      <c r="BF133" s="137">
        <f t="shared" si="5"/>
        <v>0</v>
      </c>
      <c r="BG133" s="137">
        <f t="shared" si="6"/>
        <v>0</v>
      </c>
      <c r="BH133" s="137">
        <f t="shared" si="7"/>
        <v>0</v>
      </c>
      <c r="BI133" s="137">
        <f t="shared" si="8"/>
        <v>0</v>
      </c>
      <c r="BJ133" s="13" t="s">
        <v>79</v>
      </c>
      <c r="BK133" s="137">
        <f t="shared" si="9"/>
        <v>0</v>
      </c>
      <c r="BL133" s="13" t="s">
        <v>120</v>
      </c>
      <c r="BM133" s="136" t="s">
        <v>151</v>
      </c>
    </row>
    <row r="134" spans="2:65" s="1" customFormat="1" ht="16.5" customHeight="1">
      <c r="B134" s="28"/>
      <c r="C134" s="138" t="s">
        <v>152</v>
      </c>
      <c r="D134" s="138" t="s">
        <v>123</v>
      </c>
      <c r="E134" s="139" t="s">
        <v>153</v>
      </c>
      <c r="F134" s="140" t="s">
        <v>154</v>
      </c>
      <c r="G134" s="141" t="s">
        <v>119</v>
      </c>
      <c r="H134" s="142">
        <v>1</v>
      </c>
      <c r="I134" s="143"/>
      <c r="J134" s="144">
        <f t="shared" si="0"/>
        <v>0</v>
      </c>
      <c r="K134" s="145"/>
      <c r="L134" s="146"/>
      <c r="M134" s="147" t="s">
        <v>1</v>
      </c>
      <c r="N134" s="148" t="s">
        <v>39</v>
      </c>
      <c r="P134" s="134">
        <f t="shared" si="1"/>
        <v>0</v>
      </c>
      <c r="Q134" s="134">
        <v>0</v>
      </c>
      <c r="R134" s="134">
        <f t="shared" si="2"/>
        <v>0</v>
      </c>
      <c r="S134" s="134">
        <v>0</v>
      </c>
      <c r="T134" s="135">
        <f t="shared" si="3"/>
        <v>0</v>
      </c>
      <c r="AR134" s="136" t="s">
        <v>126</v>
      </c>
      <c r="AT134" s="136" t="s">
        <v>123</v>
      </c>
      <c r="AU134" s="136" t="s">
        <v>81</v>
      </c>
      <c r="AY134" s="13" t="s">
        <v>113</v>
      </c>
      <c r="BE134" s="137">
        <f t="shared" si="4"/>
        <v>0</v>
      </c>
      <c r="BF134" s="137">
        <f t="shared" si="5"/>
        <v>0</v>
      </c>
      <c r="BG134" s="137">
        <f t="shared" si="6"/>
        <v>0</v>
      </c>
      <c r="BH134" s="137">
        <f t="shared" si="7"/>
        <v>0</v>
      </c>
      <c r="BI134" s="137">
        <f t="shared" si="8"/>
        <v>0</v>
      </c>
      <c r="BJ134" s="13" t="s">
        <v>79</v>
      </c>
      <c r="BK134" s="137">
        <f t="shared" si="9"/>
        <v>0</v>
      </c>
      <c r="BL134" s="13" t="s">
        <v>120</v>
      </c>
      <c r="BM134" s="136" t="s">
        <v>155</v>
      </c>
    </row>
    <row r="135" spans="2:65" s="1" customFormat="1" ht="33" customHeight="1">
      <c r="B135" s="28"/>
      <c r="C135" s="124" t="s">
        <v>156</v>
      </c>
      <c r="D135" s="124" t="s">
        <v>116</v>
      </c>
      <c r="E135" s="125" t="s">
        <v>157</v>
      </c>
      <c r="F135" s="126" t="s">
        <v>158</v>
      </c>
      <c r="G135" s="127" t="s">
        <v>119</v>
      </c>
      <c r="H135" s="128">
        <v>1</v>
      </c>
      <c r="I135" s="129"/>
      <c r="J135" s="130">
        <f t="shared" si="0"/>
        <v>0</v>
      </c>
      <c r="K135" s="131"/>
      <c r="L135" s="28"/>
      <c r="M135" s="132" t="s">
        <v>1</v>
      </c>
      <c r="N135" s="133" t="s">
        <v>39</v>
      </c>
      <c r="P135" s="134">
        <f t="shared" si="1"/>
        <v>0</v>
      </c>
      <c r="Q135" s="134">
        <v>0</v>
      </c>
      <c r="R135" s="134">
        <f t="shared" si="2"/>
        <v>0</v>
      </c>
      <c r="S135" s="134">
        <v>0</v>
      </c>
      <c r="T135" s="135">
        <f t="shared" si="3"/>
        <v>0</v>
      </c>
      <c r="AR135" s="136" t="s">
        <v>120</v>
      </c>
      <c r="AT135" s="136" t="s">
        <v>116</v>
      </c>
      <c r="AU135" s="136" t="s">
        <v>81</v>
      </c>
      <c r="AY135" s="13" t="s">
        <v>113</v>
      </c>
      <c r="BE135" s="137">
        <f t="shared" si="4"/>
        <v>0</v>
      </c>
      <c r="BF135" s="137">
        <f t="shared" si="5"/>
        <v>0</v>
      </c>
      <c r="BG135" s="137">
        <f t="shared" si="6"/>
        <v>0</v>
      </c>
      <c r="BH135" s="137">
        <f t="shared" si="7"/>
        <v>0</v>
      </c>
      <c r="BI135" s="137">
        <f t="shared" si="8"/>
        <v>0</v>
      </c>
      <c r="BJ135" s="13" t="s">
        <v>79</v>
      </c>
      <c r="BK135" s="137">
        <f t="shared" si="9"/>
        <v>0</v>
      </c>
      <c r="BL135" s="13" t="s">
        <v>120</v>
      </c>
      <c r="BM135" s="136" t="s">
        <v>159</v>
      </c>
    </row>
    <row r="136" spans="2:65" s="1" customFormat="1" ht="16.5" customHeight="1">
      <c r="B136" s="28"/>
      <c r="C136" s="138" t="s">
        <v>160</v>
      </c>
      <c r="D136" s="138" t="s">
        <v>123</v>
      </c>
      <c r="E136" s="139" t="s">
        <v>161</v>
      </c>
      <c r="F136" s="140" t="s">
        <v>162</v>
      </c>
      <c r="G136" s="141" t="s">
        <v>119</v>
      </c>
      <c r="H136" s="142">
        <v>1</v>
      </c>
      <c r="I136" s="143"/>
      <c r="J136" s="144">
        <f t="shared" si="0"/>
        <v>0</v>
      </c>
      <c r="K136" s="145"/>
      <c r="L136" s="146"/>
      <c r="M136" s="147" t="s">
        <v>1</v>
      </c>
      <c r="N136" s="148" t="s">
        <v>39</v>
      </c>
      <c r="P136" s="134">
        <f t="shared" si="1"/>
        <v>0</v>
      </c>
      <c r="Q136" s="134">
        <v>3.0000000000000001E-5</v>
      </c>
      <c r="R136" s="134">
        <f t="shared" si="2"/>
        <v>3.0000000000000001E-5</v>
      </c>
      <c r="S136" s="134">
        <v>0</v>
      </c>
      <c r="T136" s="135">
        <f t="shared" si="3"/>
        <v>0</v>
      </c>
      <c r="AR136" s="136" t="s">
        <v>126</v>
      </c>
      <c r="AT136" s="136" t="s">
        <v>123</v>
      </c>
      <c r="AU136" s="136" t="s">
        <v>81</v>
      </c>
      <c r="AY136" s="13" t="s">
        <v>113</v>
      </c>
      <c r="BE136" s="137">
        <f t="shared" si="4"/>
        <v>0</v>
      </c>
      <c r="BF136" s="137">
        <f t="shared" si="5"/>
        <v>0</v>
      </c>
      <c r="BG136" s="137">
        <f t="shared" si="6"/>
        <v>0</v>
      </c>
      <c r="BH136" s="137">
        <f t="shared" si="7"/>
        <v>0</v>
      </c>
      <c r="BI136" s="137">
        <f t="shared" si="8"/>
        <v>0</v>
      </c>
      <c r="BJ136" s="13" t="s">
        <v>79</v>
      </c>
      <c r="BK136" s="137">
        <f t="shared" si="9"/>
        <v>0</v>
      </c>
      <c r="BL136" s="13" t="s">
        <v>120</v>
      </c>
      <c r="BM136" s="136" t="s">
        <v>163</v>
      </c>
    </row>
    <row r="137" spans="2:65" s="1" customFormat="1" ht="24.15" customHeight="1">
      <c r="B137" s="28"/>
      <c r="C137" s="124" t="s">
        <v>8</v>
      </c>
      <c r="D137" s="124" t="s">
        <v>116</v>
      </c>
      <c r="E137" s="125" t="s">
        <v>164</v>
      </c>
      <c r="F137" s="126" t="s">
        <v>165</v>
      </c>
      <c r="G137" s="127" t="s">
        <v>119</v>
      </c>
      <c r="H137" s="128">
        <v>3</v>
      </c>
      <c r="I137" s="129"/>
      <c r="J137" s="130">
        <f t="shared" si="0"/>
        <v>0</v>
      </c>
      <c r="K137" s="131"/>
      <c r="L137" s="28"/>
      <c r="M137" s="132" t="s">
        <v>1</v>
      </c>
      <c r="N137" s="133" t="s">
        <v>39</v>
      </c>
      <c r="P137" s="134">
        <f t="shared" si="1"/>
        <v>0</v>
      </c>
      <c r="Q137" s="134">
        <v>0</v>
      </c>
      <c r="R137" s="134">
        <f t="shared" si="2"/>
        <v>0</v>
      </c>
      <c r="S137" s="134">
        <v>0</v>
      </c>
      <c r="T137" s="135">
        <f t="shared" si="3"/>
        <v>0</v>
      </c>
      <c r="AR137" s="136" t="s">
        <v>120</v>
      </c>
      <c r="AT137" s="136" t="s">
        <v>116</v>
      </c>
      <c r="AU137" s="136" t="s">
        <v>81</v>
      </c>
      <c r="AY137" s="13" t="s">
        <v>113</v>
      </c>
      <c r="BE137" s="137">
        <f t="shared" si="4"/>
        <v>0</v>
      </c>
      <c r="BF137" s="137">
        <f t="shared" si="5"/>
        <v>0</v>
      </c>
      <c r="BG137" s="137">
        <f t="shared" si="6"/>
        <v>0</v>
      </c>
      <c r="BH137" s="137">
        <f t="shared" si="7"/>
        <v>0</v>
      </c>
      <c r="BI137" s="137">
        <f t="shared" si="8"/>
        <v>0</v>
      </c>
      <c r="BJ137" s="13" t="s">
        <v>79</v>
      </c>
      <c r="BK137" s="137">
        <f t="shared" si="9"/>
        <v>0</v>
      </c>
      <c r="BL137" s="13" t="s">
        <v>120</v>
      </c>
      <c r="BM137" s="136" t="s">
        <v>166</v>
      </c>
    </row>
    <row r="138" spans="2:65" s="1" customFormat="1" ht="24.15" customHeight="1">
      <c r="B138" s="28"/>
      <c r="C138" s="138" t="s">
        <v>167</v>
      </c>
      <c r="D138" s="138" t="s">
        <v>123</v>
      </c>
      <c r="E138" s="139" t="s">
        <v>168</v>
      </c>
      <c r="F138" s="140" t="s">
        <v>169</v>
      </c>
      <c r="G138" s="141" t="s">
        <v>119</v>
      </c>
      <c r="H138" s="142">
        <v>2</v>
      </c>
      <c r="I138" s="143"/>
      <c r="J138" s="144">
        <f t="shared" si="0"/>
        <v>0</v>
      </c>
      <c r="K138" s="145"/>
      <c r="L138" s="146"/>
      <c r="M138" s="147" t="s">
        <v>1</v>
      </c>
      <c r="N138" s="148" t="s">
        <v>39</v>
      </c>
      <c r="P138" s="134">
        <f t="shared" si="1"/>
        <v>0</v>
      </c>
      <c r="Q138" s="134">
        <v>1.0499999999999999E-3</v>
      </c>
      <c r="R138" s="134">
        <f t="shared" si="2"/>
        <v>2.0999999999999999E-3</v>
      </c>
      <c r="S138" s="134">
        <v>0</v>
      </c>
      <c r="T138" s="135">
        <f t="shared" si="3"/>
        <v>0</v>
      </c>
      <c r="AR138" s="136" t="s">
        <v>126</v>
      </c>
      <c r="AT138" s="136" t="s">
        <v>123</v>
      </c>
      <c r="AU138" s="136" t="s">
        <v>81</v>
      </c>
      <c r="AY138" s="13" t="s">
        <v>113</v>
      </c>
      <c r="BE138" s="137">
        <f t="shared" si="4"/>
        <v>0</v>
      </c>
      <c r="BF138" s="137">
        <f t="shared" si="5"/>
        <v>0</v>
      </c>
      <c r="BG138" s="137">
        <f t="shared" si="6"/>
        <v>0</v>
      </c>
      <c r="BH138" s="137">
        <f t="shared" si="7"/>
        <v>0</v>
      </c>
      <c r="BI138" s="137">
        <f t="shared" si="8"/>
        <v>0</v>
      </c>
      <c r="BJ138" s="13" t="s">
        <v>79</v>
      </c>
      <c r="BK138" s="137">
        <f t="shared" si="9"/>
        <v>0</v>
      </c>
      <c r="BL138" s="13" t="s">
        <v>120</v>
      </c>
      <c r="BM138" s="136" t="s">
        <v>170</v>
      </c>
    </row>
    <row r="139" spans="2:65" s="1" customFormat="1" ht="24.15" customHeight="1">
      <c r="B139" s="28"/>
      <c r="C139" s="138" t="s">
        <v>171</v>
      </c>
      <c r="D139" s="138" t="s">
        <v>123</v>
      </c>
      <c r="E139" s="139" t="s">
        <v>172</v>
      </c>
      <c r="F139" s="140" t="s">
        <v>173</v>
      </c>
      <c r="G139" s="141" t="s">
        <v>119</v>
      </c>
      <c r="H139" s="142">
        <v>1</v>
      </c>
      <c r="I139" s="143"/>
      <c r="J139" s="144">
        <f t="shared" si="0"/>
        <v>0</v>
      </c>
      <c r="K139" s="145"/>
      <c r="L139" s="146"/>
      <c r="M139" s="147" t="s">
        <v>1</v>
      </c>
      <c r="N139" s="148" t="s">
        <v>39</v>
      </c>
      <c r="P139" s="134">
        <f t="shared" si="1"/>
        <v>0</v>
      </c>
      <c r="Q139" s="134">
        <v>1.0499999999999999E-3</v>
      </c>
      <c r="R139" s="134">
        <f t="shared" si="2"/>
        <v>1.0499999999999999E-3</v>
      </c>
      <c r="S139" s="134">
        <v>0</v>
      </c>
      <c r="T139" s="135">
        <f t="shared" si="3"/>
        <v>0</v>
      </c>
      <c r="AR139" s="136" t="s">
        <v>126</v>
      </c>
      <c r="AT139" s="136" t="s">
        <v>123</v>
      </c>
      <c r="AU139" s="136" t="s">
        <v>81</v>
      </c>
      <c r="AY139" s="13" t="s">
        <v>113</v>
      </c>
      <c r="BE139" s="137">
        <f t="shared" si="4"/>
        <v>0</v>
      </c>
      <c r="BF139" s="137">
        <f t="shared" si="5"/>
        <v>0</v>
      </c>
      <c r="BG139" s="137">
        <f t="shared" si="6"/>
        <v>0</v>
      </c>
      <c r="BH139" s="137">
        <f t="shared" si="7"/>
        <v>0</v>
      </c>
      <c r="BI139" s="137">
        <f t="shared" si="8"/>
        <v>0</v>
      </c>
      <c r="BJ139" s="13" t="s">
        <v>79</v>
      </c>
      <c r="BK139" s="137">
        <f t="shared" si="9"/>
        <v>0</v>
      </c>
      <c r="BL139" s="13" t="s">
        <v>120</v>
      </c>
      <c r="BM139" s="136" t="s">
        <v>174</v>
      </c>
    </row>
    <row r="140" spans="2:65" s="1" customFormat="1" ht="37.799999999999997" customHeight="1">
      <c r="B140" s="28"/>
      <c r="C140" s="138" t="s">
        <v>175</v>
      </c>
      <c r="D140" s="138" t="s">
        <v>123</v>
      </c>
      <c r="E140" s="139" t="s">
        <v>176</v>
      </c>
      <c r="F140" s="140" t="s">
        <v>177</v>
      </c>
      <c r="G140" s="141" t="s">
        <v>119</v>
      </c>
      <c r="H140" s="142">
        <v>2</v>
      </c>
      <c r="I140" s="143"/>
      <c r="J140" s="144">
        <f t="shared" si="0"/>
        <v>0</v>
      </c>
      <c r="K140" s="145"/>
      <c r="L140" s="146"/>
      <c r="M140" s="147" t="s">
        <v>1</v>
      </c>
      <c r="N140" s="148" t="s">
        <v>39</v>
      </c>
      <c r="P140" s="134">
        <f t="shared" si="1"/>
        <v>0</v>
      </c>
      <c r="Q140" s="134">
        <v>1.3999999999999999E-4</v>
      </c>
      <c r="R140" s="134">
        <f t="shared" si="2"/>
        <v>2.7999999999999998E-4</v>
      </c>
      <c r="S140" s="134">
        <v>0</v>
      </c>
      <c r="T140" s="135">
        <f t="shared" si="3"/>
        <v>0</v>
      </c>
      <c r="AR140" s="136" t="s">
        <v>126</v>
      </c>
      <c r="AT140" s="136" t="s">
        <v>123</v>
      </c>
      <c r="AU140" s="136" t="s">
        <v>81</v>
      </c>
      <c r="AY140" s="13" t="s">
        <v>113</v>
      </c>
      <c r="BE140" s="137">
        <f t="shared" si="4"/>
        <v>0</v>
      </c>
      <c r="BF140" s="137">
        <f t="shared" si="5"/>
        <v>0</v>
      </c>
      <c r="BG140" s="137">
        <f t="shared" si="6"/>
        <v>0</v>
      </c>
      <c r="BH140" s="137">
        <f t="shared" si="7"/>
        <v>0</v>
      </c>
      <c r="BI140" s="137">
        <f t="shared" si="8"/>
        <v>0</v>
      </c>
      <c r="BJ140" s="13" t="s">
        <v>79</v>
      </c>
      <c r="BK140" s="137">
        <f t="shared" si="9"/>
        <v>0</v>
      </c>
      <c r="BL140" s="13" t="s">
        <v>120</v>
      </c>
      <c r="BM140" s="136" t="s">
        <v>178</v>
      </c>
    </row>
    <row r="141" spans="2:65" s="1" customFormat="1" ht="24.15" customHeight="1">
      <c r="B141" s="28"/>
      <c r="C141" s="124" t="s">
        <v>179</v>
      </c>
      <c r="D141" s="124" t="s">
        <v>116</v>
      </c>
      <c r="E141" s="125" t="s">
        <v>180</v>
      </c>
      <c r="F141" s="126" t="s">
        <v>181</v>
      </c>
      <c r="G141" s="127" t="s">
        <v>119</v>
      </c>
      <c r="H141" s="128">
        <v>1</v>
      </c>
      <c r="I141" s="129"/>
      <c r="J141" s="130">
        <f t="shared" si="0"/>
        <v>0</v>
      </c>
      <c r="K141" s="131"/>
      <c r="L141" s="28"/>
      <c r="M141" s="132" t="s">
        <v>1</v>
      </c>
      <c r="N141" s="133" t="s">
        <v>39</v>
      </c>
      <c r="P141" s="134">
        <f t="shared" si="1"/>
        <v>0</v>
      </c>
      <c r="Q141" s="134">
        <v>0</v>
      </c>
      <c r="R141" s="134">
        <f t="shared" si="2"/>
        <v>0</v>
      </c>
      <c r="S141" s="134">
        <v>0</v>
      </c>
      <c r="T141" s="135">
        <f t="shared" si="3"/>
        <v>0</v>
      </c>
      <c r="AR141" s="136" t="s">
        <v>120</v>
      </c>
      <c r="AT141" s="136" t="s">
        <v>116</v>
      </c>
      <c r="AU141" s="136" t="s">
        <v>81</v>
      </c>
      <c r="AY141" s="13" t="s">
        <v>113</v>
      </c>
      <c r="BE141" s="137">
        <f t="shared" si="4"/>
        <v>0</v>
      </c>
      <c r="BF141" s="137">
        <f t="shared" si="5"/>
        <v>0</v>
      </c>
      <c r="BG141" s="137">
        <f t="shared" si="6"/>
        <v>0</v>
      </c>
      <c r="BH141" s="137">
        <f t="shared" si="7"/>
        <v>0</v>
      </c>
      <c r="BI141" s="137">
        <f t="shared" si="8"/>
        <v>0</v>
      </c>
      <c r="BJ141" s="13" t="s">
        <v>79</v>
      </c>
      <c r="BK141" s="137">
        <f t="shared" si="9"/>
        <v>0</v>
      </c>
      <c r="BL141" s="13" t="s">
        <v>120</v>
      </c>
      <c r="BM141" s="136" t="s">
        <v>182</v>
      </c>
    </row>
    <row r="142" spans="2:65" s="1" customFormat="1" ht="24.15" customHeight="1">
      <c r="B142" s="28"/>
      <c r="C142" s="138" t="s">
        <v>183</v>
      </c>
      <c r="D142" s="138" t="s">
        <v>123</v>
      </c>
      <c r="E142" s="139" t="s">
        <v>184</v>
      </c>
      <c r="F142" s="140" t="s">
        <v>185</v>
      </c>
      <c r="G142" s="141" t="s">
        <v>119</v>
      </c>
      <c r="H142" s="142">
        <v>1</v>
      </c>
      <c r="I142" s="143"/>
      <c r="J142" s="144">
        <f t="shared" si="0"/>
        <v>0</v>
      </c>
      <c r="K142" s="145"/>
      <c r="L142" s="146"/>
      <c r="M142" s="147" t="s">
        <v>1</v>
      </c>
      <c r="N142" s="148" t="s">
        <v>39</v>
      </c>
      <c r="P142" s="134">
        <f t="shared" si="1"/>
        <v>0</v>
      </c>
      <c r="Q142" s="134">
        <v>4.0000000000000002E-4</v>
      </c>
      <c r="R142" s="134">
        <f t="shared" si="2"/>
        <v>4.0000000000000002E-4</v>
      </c>
      <c r="S142" s="134">
        <v>0</v>
      </c>
      <c r="T142" s="135">
        <f t="shared" si="3"/>
        <v>0</v>
      </c>
      <c r="AR142" s="136" t="s">
        <v>126</v>
      </c>
      <c r="AT142" s="136" t="s">
        <v>123</v>
      </c>
      <c r="AU142" s="136" t="s">
        <v>81</v>
      </c>
      <c r="AY142" s="13" t="s">
        <v>113</v>
      </c>
      <c r="BE142" s="137">
        <f t="shared" si="4"/>
        <v>0</v>
      </c>
      <c r="BF142" s="137">
        <f t="shared" si="5"/>
        <v>0</v>
      </c>
      <c r="BG142" s="137">
        <f t="shared" si="6"/>
        <v>0</v>
      </c>
      <c r="BH142" s="137">
        <f t="shared" si="7"/>
        <v>0</v>
      </c>
      <c r="BI142" s="137">
        <f t="shared" si="8"/>
        <v>0</v>
      </c>
      <c r="BJ142" s="13" t="s">
        <v>79</v>
      </c>
      <c r="BK142" s="137">
        <f t="shared" si="9"/>
        <v>0</v>
      </c>
      <c r="BL142" s="13" t="s">
        <v>120</v>
      </c>
      <c r="BM142" s="136" t="s">
        <v>186</v>
      </c>
    </row>
    <row r="143" spans="2:65" s="1" customFormat="1" ht="16.5" customHeight="1">
      <c r="B143" s="28"/>
      <c r="C143" s="138" t="s">
        <v>187</v>
      </c>
      <c r="D143" s="138" t="s">
        <v>123</v>
      </c>
      <c r="E143" s="139" t="s">
        <v>188</v>
      </c>
      <c r="F143" s="140" t="s">
        <v>189</v>
      </c>
      <c r="G143" s="141" t="s">
        <v>190</v>
      </c>
      <c r="H143" s="142">
        <v>1</v>
      </c>
      <c r="I143" s="143"/>
      <c r="J143" s="144">
        <f t="shared" si="0"/>
        <v>0</v>
      </c>
      <c r="K143" s="145"/>
      <c r="L143" s="146"/>
      <c r="M143" s="147" t="s">
        <v>1</v>
      </c>
      <c r="N143" s="148" t="s">
        <v>39</v>
      </c>
      <c r="P143" s="134">
        <f t="shared" si="1"/>
        <v>0</v>
      </c>
      <c r="Q143" s="134">
        <v>0</v>
      </c>
      <c r="R143" s="134">
        <f t="shared" si="2"/>
        <v>0</v>
      </c>
      <c r="S143" s="134">
        <v>0</v>
      </c>
      <c r="T143" s="135">
        <f t="shared" si="3"/>
        <v>0</v>
      </c>
      <c r="AR143" s="136" t="s">
        <v>126</v>
      </c>
      <c r="AT143" s="136" t="s">
        <v>123</v>
      </c>
      <c r="AU143" s="136" t="s">
        <v>81</v>
      </c>
      <c r="AY143" s="13" t="s">
        <v>113</v>
      </c>
      <c r="BE143" s="137">
        <f t="shared" si="4"/>
        <v>0</v>
      </c>
      <c r="BF143" s="137">
        <f t="shared" si="5"/>
        <v>0</v>
      </c>
      <c r="BG143" s="137">
        <f t="shared" si="6"/>
        <v>0</v>
      </c>
      <c r="BH143" s="137">
        <f t="shared" si="7"/>
        <v>0</v>
      </c>
      <c r="BI143" s="137">
        <f t="shared" si="8"/>
        <v>0</v>
      </c>
      <c r="BJ143" s="13" t="s">
        <v>79</v>
      </c>
      <c r="BK143" s="137">
        <f t="shared" si="9"/>
        <v>0</v>
      </c>
      <c r="BL143" s="13" t="s">
        <v>120</v>
      </c>
      <c r="BM143" s="136" t="s">
        <v>191</v>
      </c>
    </row>
    <row r="144" spans="2:65" s="1" customFormat="1" ht="24.15" customHeight="1">
      <c r="B144" s="28"/>
      <c r="C144" s="138" t="s">
        <v>192</v>
      </c>
      <c r="D144" s="138" t="s">
        <v>123</v>
      </c>
      <c r="E144" s="139" t="s">
        <v>193</v>
      </c>
      <c r="F144" s="140" t="s">
        <v>194</v>
      </c>
      <c r="G144" s="141" t="s">
        <v>190</v>
      </c>
      <c r="H144" s="142">
        <v>1</v>
      </c>
      <c r="I144" s="143"/>
      <c r="J144" s="144">
        <f t="shared" si="0"/>
        <v>0</v>
      </c>
      <c r="K144" s="145"/>
      <c r="L144" s="146"/>
      <c r="M144" s="147" t="s">
        <v>1</v>
      </c>
      <c r="N144" s="148" t="s">
        <v>39</v>
      </c>
      <c r="P144" s="134">
        <f t="shared" si="1"/>
        <v>0</v>
      </c>
      <c r="Q144" s="134">
        <v>0</v>
      </c>
      <c r="R144" s="134">
        <f t="shared" si="2"/>
        <v>0</v>
      </c>
      <c r="S144" s="134">
        <v>0</v>
      </c>
      <c r="T144" s="135">
        <f t="shared" si="3"/>
        <v>0</v>
      </c>
      <c r="AR144" s="136" t="s">
        <v>126</v>
      </c>
      <c r="AT144" s="136" t="s">
        <v>123</v>
      </c>
      <c r="AU144" s="136" t="s">
        <v>81</v>
      </c>
      <c r="AY144" s="13" t="s">
        <v>113</v>
      </c>
      <c r="BE144" s="137">
        <f t="shared" si="4"/>
        <v>0</v>
      </c>
      <c r="BF144" s="137">
        <f t="shared" si="5"/>
        <v>0</v>
      </c>
      <c r="BG144" s="137">
        <f t="shared" si="6"/>
        <v>0</v>
      </c>
      <c r="BH144" s="137">
        <f t="shared" si="7"/>
        <v>0</v>
      </c>
      <c r="BI144" s="137">
        <f t="shared" si="8"/>
        <v>0</v>
      </c>
      <c r="BJ144" s="13" t="s">
        <v>79</v>
      </c>
      <c r="BK144" s="137">
        <f t="shared" si="9"/>
        <v>0</v>
      </c>
      <c r="BL144" s="13" t="s">
        <v>120</v>
      </c>
      <c r="BM144" s="136" t="s">
        <v>195</v>
      </c>
    </row>
    <row r="145" spans="2:65" s="11" customFormat="1" ht="22.8" customHeight="1">
      <c r="B145" s="112"/>
      <c r="D145" s="113" t="s">
        <v>73</v>
      </c>
      <c r="E145" s="122" t="s">
        <v>196</v>
      </c>
      <c r="F145" s="122" t="s">
        <v>197</v>
      </c>
      <c r="I145" s="115"/>
      <c r="J145" s="123">
        <f>BK145</f>
        <v>0</v>
      </c>
      <c r="L145" s="112"/>
      <c r="M145" s="117"/>
      <c r="P145" s="118">
        <f>SUM(P146:P150)</f>
        <v>0</v>
      </c>
      <c r="R145" s="118">
        <f>SUM(R146:R150)</f>
        <v>4.7300000000000007E-3</v>
      </c>
      <c r="T145" s="119">
        <f>SUM(T146:T150)</f>
        <v>0</v>
      </c>
      <c r="AR145" s="113" t="s">
        <v>81</v>
      </c>
      <c r="AT145" s="120" t="s">
        <v>73</v>
      </c>
      <c r="AU145" s="120" t="s">
        <v>79</v>
      </c>
      <c r="AY145" s="113" t="s">
        <v>113</v>
      </c>
      <c r="BK145" s="121">
        <f>SUM(BK146:BK150)</f>
        <v>0</v>
      </c>
    </row>
    <row r="146" spans="2:65" s="1" customFormat="1" ht="16.5" customHeight="1">
      <c r="B146" s="28"/>
      <c r="C146" s="124" t="s">
        <v>198</v>
      </c>
      <c r="D146" s="124" t="s">
        <v>116</v>
      </c>
      <c r="E146" s="125" t="s">
        <v>199</v>
      </c>
      <c r="F146" s="126" t="s">
        <v>200</v>
      </c>
      <c r="G146" s="127" t="s">
        <v>119</v>
      </c>
      <c r="H146" s="128">
        <v>1</v>
      </c>
      <c r="I146" s="129"/>
      <c r="J146" s="130">
        <f>ROUND(I146*H146,2)</f>
        <v>0</v>
      </c>
      <c r="K146" s="131"/>
      <c r="L146" s="28"/>
      <c r="M146" s="132" t="s">
        <v>1</v>
      </c>
      <c r="N146" s="133" t="s">
        <v>39</v>
      </c>
      <c r="P146" s="134">
        <f>O146*H146</f>
        <v>0</v>
      </c>
      <c r="Q146" s="134">
        <v>0</v>
      </c>
      <c r="R146" s="134">
        <f>Q146*H146</f>
        <v>0</v>
      </c>
      <c r="S146" s="134">
        <v>0</v>
      </c>
      <c r="T146" s="135">
        <f>S146*H146</f>
        <v>0</v>
      </c>
      <c r="AR146" s="136" t="s">
        <v>120</v>
      </c>
      <c r="AT146" s="136" t="s">
        <v>116</v>
      </c>
      <c r="AU146" s="136" t="s">
        <v>81</v>
      </c>
      <c r="AY146" s="13" t="s">
        <v>113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3" t="s">
        <v>79</v>
      </c>
      <c r="BK146" s="137">
        <f>ROUND(I146*H146,2)</f>
        <v>0</v>
      </c>
      <c r="BL146" s="13" t="s">
        <v>120</v>
      </c>
      <c r="BM146" s="136" t="s">
        <v>201</v>
      </c>
    </row>
    <row r="147" spans="2:65" s="1" customFormat="1" ht="16.5" customHeight="1">
      <c r="B147" s="28"/>
      <c r="C147" s="138" t="s">
        <v>202</v>
      </c>
      <c r="D147" s="138" t="s">
        <v>123</v>
      </c>
      <c r="E147" s="139" t="s">
        <v>203</v>
      </c>
      <c r="F147" s="140" t="s">
        <v>204</v>
      </c>
      <c r="G147" s="141" t="s">
        <v>119</v>
      </c>
      <c r="H147" s="142">
        <v>1</v>
      </c>
      <c r="I147" s="143"/>
      <c r="J147" s="144">
        <f>ROUND(I147*H147,2)</f>
        <v>0</v>
      </c>
      <c r="K147" s="145"/>
      <c r="L147" s="146"/>
      <c r="M147" s="147" t="s">
        <v>1</v>
      </c>
      <c r="N147" s="148" t="s">
        <v>39</v>
      </c>
      <c r="P147" s="134">
        <f>O147*H147</f>
        <v>0</v>
      </c>
      <c r="Q147" s="134">
        <v>7.3999999999999999E-4</v>
      </c>
      <c r="R147" s="134">
        <f>Q147*H147</f>
        <v>7.3999999999999999E-4</v>
      </c>
      <c r="S147" s="134">
        <v>0</v>
      </c>
      <c r="T147" s="135">
        <f>S147*H147</f>
        <v>0</v>
      </c>
      <c r="AR147" s="136" t="s">
        <v>126</v>
      </c>
      <c r="AT147" s="136" t="s">
        <v>123</v>
      </c>
      <c r="AU147" s="136" t="s">
        <v>81</v>
      </c>
      <c r="AY147" s="13" t="s">
        <v>113</v>
      </c>
      <c r="BE147" s="137">
        <f>IF(N147="základní",J147,0)</f>
        <v>0</v>
      </c>
      <c r="BF147" s="137">
        <f>IF(N147="snížená",J147,0)</f>
        <v>0</v>
      </c>
      <c r="BG147" s="137">
        <f>IF(N147="zákl. přenesená",J147,0)</f>
        <v>0</v>
      </c>
      <c r="BH147" s="137">
        <f>IF(N147="sníž. přenesená",J147,0)</f>
        <v>0</v>
      </c>
      <c r="BI147" s="137">
        <f>IF(N147="nulová",J147,0)</f>
        <v>0</v>
      </c>
      <c r="BJ147" s="13" t="s">
        <v>79</v>
      </c>
      <c r="BK147" s="137">
        <f>ROUND(I147*H147,2)</f>
        <v>0</v>
      </c>
      <c r="BL147" s="13" t="s">
        <v>120</v>
      </c>
      <c r="BM147" s="136" t="s">
        <v>205</v>
      </c>
    </row>
    <row r="148" spans="2:65" s="1" customFormat="1" ht="16.5" customHeight="1">
      <c r="B148" s="28"/>
      <c r="C148" s="124" t="s">
        <v>206</v>
      </c>
      <c r="D148" s="124" t="s">
        <v>116</v>
      </c>
      <c r="E148" s="125" t="s">
        <v>207</v>
      </c>
      <c r="F148" s="126" t="s">
        <v>208</v>
      </c>
      <c r="G148" s="127" t="s">
        <v>209</v>
      </c>
      <c r="H148" s="128">
        <v>3</v>
      </c>
      <c r="I148" s="129"/>
      <c r="J148" s="130">
        <f>ROUND(I148*H148,2)</f>
        <v>0</v>
      </c>
      <c r="K148" s="131"/>
      <c r="L148" s="28"/>
      <c r="M148" s="132" t="s">
        <v>1</v>
      </c>
      <c r="N148" s="133" t="s">
        <v>39</v>
      </c>
      <c r="P148" s="134">
        <f>O148*H148</f>
        <v>0</v>
      </c>
      <c r="Q148" s="134">
        <v>0</v>
      </c>
      <c r="R148" s="134">
        <f>Q148*H148</f>
        <v>0</v>
      </c>
      <c r="S148" s="134">
        <v>0</v>
      </c>
      <c r="T148" s="135">
        <f>S148*H148</f>
        <v>0</v>
      </c>
      <c r="AR148" s="136" t="s">
        <v>210</v>
      </c>
      <c r="AT148" s="136" t="s">
        <v>116</v>
      </c>
      <c r="AU148" s="136" t="s">
        <v>81</v>
      </c>
      <c r="AY148" s="13" t="s">
        <v>113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3" t="s">
        <v>79</v>
      </c>
      <c r="BK148" s="137">
        <f>ROUND(I148*H148,2)</f>
        <v>0</v>
      </c>
      <c r="BL148" s="13" t="s">
        <v>210</v>
      </c>
      <c r="BM148" s="136" t="s">
        <v>211</v>
      </c>
    </row>
    <row r="149" spans="2:65" s="1" customFormat="1" ht="16.5" customHeight="1">
      <c r="B149" s="28"/>
      <c r="C149" s="138" t="s">
        <v>212</v>
      </c>
      <c r="D149" s="138" t="s">
        <v>123</v>
      </c>
      <c r="E149" s="139" t="s">
        <v>213</v>
      </c>
      <c r="F149" s="140" t="s">
        <v>214</v>
      </c>
      <c r="G149" s="141" t="s">
        <v>119</v>
      </c>
      <c r="H149" s="142">
        <v>3</v>
      </c>
      <c r="I149" s="143"/>
      <c r="J149" s="144">
        <f>ROUND(I149*H149,2)</f>
        <v>0</v>
      </c>
      <c r="K149" s="145"/>
      <c r="L149" s="146"/>
      <c r="M149" s="147" t="s">
        <v>1</v>
      </c>
      <c r="N149" s="148" t="s">
        <v>39</v>
      </c>
      <c r="P149" s="134">
        <f>O149*H149</f>
        <v>0</v>
      </c>
      <c r="Q149" s="134">
        <v>1.33E-3</v>
      </c>
      <c r="R149" s="134">
        <f>Q149*H149</f>
        <v>3.9900000000000005E-3</v>
      </c>
      <c r="S149" s="134">
        <v>0</v>
      </c>
      <c r="T149" s="135">
        <f>S149*H149</f>
        <v>0</v>
      </c>
      <c r="AR149" s="136" t="s">
        <v>126</v>
      </c>
      <c r="AT149" s="136" t="s">
        <v>123</v>
      </c>
      <c r="AU149" s="136" t="s">
        <v>81</v>
      </c>
      <c r="AY149" s="13" t="s">
        <v>113</v>
      </c>
      <c r="BE149" s="137">
        <f>IF(N149="základní",J149,0)</f>
        <v>0</v>
      </c>
      <c r="BF149" s="137">
        <f>IF(N149="snížená",J149,0)</f>
        <v>0</v>
      </c>
      <c r="BG149" s="137">
        <f>IF(N149="zákl. přenesená",J149,0)</f>
        <v>0</v>
      </c>
      <c r="BH149" s="137">
        <f>IF(N149="sníž. přenesená",J149,0)</f>
        <v>0</v>
      </c>
      <c r="BI149" s="137">
        <f>IF(N149="nulová",J149,0)</f>
        <v>0</v>
      </c>
      <c r="BJ149" s="13" t="s">
        <v>79</v>
      </c>
      <c r="BK149" s="137">
        <f>ROUND(I149*H149,2)</f>
        <v>0</v>
      </c>
      <c r="BL149" s="13" t="s">
        <v>120</v>
      </c>
      <c r="BM149" s="136" t="s">
        <v>215</v>
      </c>
    </row>
    <row r="150" spans="2:65" s="1" customFormat="1" ht="24.15" customHeight="1">
      <c r="B150" s="28"/>
      <c r="C150" s="138" t="s">
        <v>216</v>
      </c>
      <c r="D150" s="138" t="s">
        <v>123</v>
      </c>
      <c r="E150" s="139" t="s">
        <v>217</v>
      </c>
      <c r="F150" s="140" t="s">
        <v>194</v>
      </c>
      <c r="G150" s="141" t="s">
        <v>1</v>
      </c>
      <c r="H150" s="142">
        <v>1</v>
      </c>
      <c r="I150" s="143"/>
      <c r="J150" s="144">
        <f>ROUND(I150*H150,2)</f>
        <v>0</v>
      </c>
      <c r="K150" s="145"/>
      <c r="L150" s="146"/>
      <c r="M150" s="147" t="s">
        <v>1</v>
      </c>
      <c r="N150" s="148" t="s">
        <v>39</v>
      </c>
      <c r="P150" s="134">
        <f>O150*H150</f>
        <v>0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AR150" s="136" t="s">
        <v>126</v>
      </c>
      <c r="AT150" s="136" t="s">
        <v>123</v>
      </c>
      <c r="AU150" s="136" t="s">
        <v>81</v>
      </c>
      <c r="AY150" s="13" t="s">
        <v>113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3" t="s">
        <v>79</v>
      </c>
      <c r="BK150" s="137">
        <f>ROUND(I150*H150,2)</f>
        <v>0</v>
      </c>
      <c r="BL150" s="13" t="s">
        <v>120</v>
      </c>
      <c r="BM150" s="136" t="s">
        <v>218</v>
      </c>
    </row>
    <row r="151" spans="2:65" s="11" customFormat="1" ht="22.8" customHeight="1">
      <c r="B151" s="112"/>
      <c r="D151" s="113" t="s">
        <v>73</v>
      </c>
      <c r="E151" s="122" t="s">
        <v>219</v>
      </c>
      <c r="F151" s="122" t="s">
        <v>220</v>
      </c>
      <c r="I151" s="115"/>
      <c r="J151" s="123">
        <f>BK151</f>
        <v>0</v>
      </c>
      <c r="L151" s="112"/>
      <c r="M151" s="117"/>
      <c r="P151" s="118">
        <f>SUM(P152:P157)</f>
        <v>0</v>
      </c>
      <c r="R151" s="118">
        <f>SUM(R152:R157)</f>
        <v>0.21873999999999999</v>
      </c>
      <c r="T151" s="119">
        <f>SUM(T152:T157)</f>
        <v>0</v>
      </c>
      <c r="AR151" s="113" t="s">
        <v>81</v>
      </c>
      <c r="AT151" s="120" t="s">
        <v>73</v>
      </c>
      <c r="AU151" s="120" t="s">
        <v>79</v>
      </c>
      <c r="AY151" s="113" t="s">
        <v>113</v>
      </c>
      <c r="BK151" s="121">
        <f>SUM(BK152:BK157)</f>
        <v>0</v>
      </c>
    </row>
    <row r="152" spans="2:65" s="1" customFormat="1" ht="24.15" customHeight="1">
      <c r="B152" s="28"/>
      <c r="C152" s="138" t="s">
        <v>221</v>
      </c>
      <c r="D152" s="138" t="s">
        <v>123</v>
      </c>
      <c r="E152" s="139" t="s">
        <v>222</v>
      </c>
      <c r="F152" s="140" t="s">
        <v>223</v>
      </c>
      <c r="G152" s="141" t="s">
        <v>119</v>
      </c>
      <c r="H152" s="142">
        <v>1</v>
      </c>
      <c r="I152" s="143"/>
      <c r="J152" s="144">
        <f t="shared" ref="J152:J157" si="10">ROUND(I152*H152,2)</f>
        <v>0</v>
      </c>
      <c r="K152" s="145"/>
      <c r="L152" s="146"/>
      <c r="M152" s="147" t="s">
        <v>1</v>
      </c>
      <c r="N152" s="148" t="s">
        <v>39</v>
      </c>
      <c r="P152" s="134">
        <f t="shared" ref="P152:P157" si="11">O152*H152</f>
        <v>0</v>
      </c>
      <c r="Q152" s="134">
        <v>3.4000000000000002E-4</v>
      </c>
      <c r="R152" s="134">
        <f t="shared" ref="R152:R157" si="12">Q152*H152</f>
        <v>3.4000000000000002E-4</v>
      </c>
      <c r="S152" s="134">
        <v>0</v>
      </c>
      <c r="T152" s="135">
        <f t="shared" ref="T152:T157" si="13">S152*H152</f>
        <v>0</v>
      </c>
      <c r="AR152" s="136" t="s">
        <v>126</v>
      </c>
      <c r="AT152" s="136" t="s">
        <v>123</v>
      </c>
      <c r="AU152" s="136" t="s">
        <v>81</v>
      </c>
      <c r="AY152" s="13" t="s">
        <v>113</v>
      </c>
      <c r="BE152" s="137">
        <f t="shared" ref="BE152:BE157" si="14">IF(N152="základní",J152,0)</f>
        <v>0</v>
      </c>
      <c r="BF152" s="137">
        <f t="shared" ref="BF152:BF157" si="15">IF(N152="snížená",J152,0)</f>
        <v>0</v>
      </c>
      <c r="BG152" s="137">
        <f t="shared" ref="BG152:BG157" si="16">IF(N152="zákl. přenesená",J152,0)</f>
        <v>0</v>
      </c>
      <c r="BH152" s="137">
        <f t="shared" ref="BH152:BH157" si="17">IF(N152="sníž. přenesená",J152,0)</f>
        <v>0</v>
      </c>
      <c r="BI152" s="137">
        <f t="shared" ref="BI152:BI157" si="18">IF(N152="nulová",J152,0)</f>
        <v>0</v>
      </c>
      <c r="BJ152" s="13" t="s">
        <v>79</v>
      </c>
      <c r="BK152" s="137">
        <f t="shared" ref="BK152:BK157" si="19">ROUND(I152*H152,2)</f>
        <v>0</v>
      </c>
      <c r="BL152" s="13" t="s">
        <v>120</v>
      </c>
      <c r="BM152" s="136" t="s">
        <v>224</v>
      </c>
    </row>
    <row r="153" spans="2:65" s="1" customFormat="1" ht="33" customHeight="1">
      <c r="B153" s="28"/>
      <c r="C153" s="124" t="s">
        <v>225</v>
      </c>
      <c r="D153" s="124" t="s">
        <v>116</v>
      </c>
      <c r="E153" s="125" t="s">
        <v>226</v>
      </c>
      <c r="F153" s="126" t="s">
        <v>227</v>
      </c>
      <c r="G153" s="127" t="s">
        <v>228</v>
      </c>
      <c r="H153" s="128">
        <v>1</v>
      </c>
      <c r="I153" s="129"/>
      <c r="J153" s="130">
        <f t="shared" si="10"/>
        <v>0</v>
      </c>
      <c r="K153" s="131"/>
      <c r="L153" s="28"/>
      <c r="M153" s="132" t="s">
        <v>1</v>
      </c>
      <c r="N153" s="133" t="s">
        <v>39</v>
      </c>
      <c r="P153" s="134">
        <f t="shared" si="11"/>
        <v>0</v>
      </c>
      <c r="Q153" s="134">
        <v>0</v>
      </c>
      <c r="R153" s="134">
        <f t="shared" si="12"/>
        <v>0</v>
      </c>
      <c r="S153" s="134">
        <v>0</v>
      </c>
      <c r="T153" s="135">
        <f t="shared" si="13"/>
        <v>0</v>
      </c>
      <c r="AR153" s="136" t="s">
        <v>120</v>
      </c>
      <c r="AT153" s="136" t="s">
        <v>116</v>
      </c>
      <c r="AU153" s="136" t="s">
        <v>81</v>
      </c>
      <c r="AY153" s="13" t="s">
        <v>113</v>
      </c>
      <c r="BE153" s="137">
        <f t="shared" si="14"/>
        <v>0</v>
      </c>
      <c r="BF153" s="137">
        <f t="shared" si="15"/>
        <v>0</v>
      </c>
      <c r="BG153" s="137">
        <f t="shared" si="16"/>
        <v>0</v>
      </c>
      <c r="BH153" s="137">
        <f t="shared" si="17"/>
        <v>0</v>
      </c>
      <c r="BI153" s="137">
        <f t="shared" si="18"/>
        <v>0</v>
      </c>
      <c r="BJ153" s="13" t="s">
        <v>79</v>
      </c>
      <c r="BK153" s="137">
        <f t="shared" si="19"/>
        <v>0</v>
      </c>
      <c r="BL153" s="13" t="s">
        <v>120</v>
      </c>
      <c r="BM153" s="136" t="s">
        <v>229</v>
      </c>
    </row>
    <row r="154" spans="2:65" s="1" customFormat="1" ht="16.5" customHeight="1">
      <c r="B154" s="28"/>
      <c r="C154" s="124" t="s">
        <v>230</v>
      </c>
      <c r="D154" s="124" t="s">
        <v>116</v>
      </c>
      <c r="E154" s="125" t="s">
        <v>231</v>
      </c>
      <c r="F154" s="126" t="s">
        <v>232</v>
      </c>
      <c r="G154" s="127" t="s">
        <v>228</v>
      </c>
      <c r="H154" s="128">
        <v>112</v>
      </c>
      <c r="I154" s="129"/>
      <c r="J154" s="130">
        <f t="shared" si="10"/>
        <v>0</v>
      </c>
      <c r="K154" s="131"/>
      <c r="L154" s="28"/>
      <c r="M154" s="132" t="s">
        <v>1</v>
      </c>
      <c r="N154" s="133" t="s">
        <v>39</v>
      </c>
      <c r="P154" s="134">
        <f t="shared" si="11"/>
        <v>0</v>
      </c>
      <c r="Q154" s="134">
        <v>0</v>
      </c>
      <c r="R154" s="134">
        <f t="shared" si="12"/>
        <v>0</v>
      </c>
      <c r="S154" s="134">
        <v>0</v>
      </c>
      <c r="T154" s="135">
        <f t="shared" si="13"/>
        <v>0</v>
      </c>
      <c r="AR154" s="136" t="s">
        <v>120</v>
      </c>
      <c r="AT154" s="136" t="s">
        <v>116</v>
      </c>
      <c r="AU154" s="136" t="s">
        <v>81</v>
      </c>
      <c r="AY154" s="13" t="s">
        <v>113</v>
      </c>
      <c r="BE154" s="137">
        <f t="shared" si="14"/>
        <v>0</v>
      </c>
      <c r="BF154" s="137">
        <f t="shared" si="15"/>
        <v>0</v>
      </c>
      <c r="BG154" s="137">
        <f t="shared" si="16"/>
        <v>0</v>
      </c>
      <c r="BH154" s="137">
        <f t="shared" si="17"/>
        <v>0</v>
      </c>
      <c r="BI154" s="137">
        <f t="shared" si="18"/>
        <v>0</v>
      </c>
      <c r="BJ154" s="13" t="s">
        <v>79</v>
      </c>
      <c r="BK154" s="137">
        <f t="shared" si="19"/>
        <v>0</v>
      </c>
      <c r="BL154" s="13" t="s">
        <v>120</v>
      </c>
      <c r="BM154" s="136" t="s">
        <v>233</v>
      </c>
    </row>
    <row r="155" spans="2:65" s="1" customFormat="1" ht="24.15" customHeight="1">
      <c r="B155" s="28"/>
      <c r="C155" s="138" t="s">
        <v>234</v>
      </c>
      <c r="D155" s="138" t="s">
        <v>123</v>
      </c>
      <c r="E155" s="139" t="s">
        <v>235</v>
      </c>
      <c r="F155" s="140" t="s">
        <v>236</v>
      </c>
      <c r="G155" s="141" t="s">
        <v>228</v>
      </c>
      <c r="H155" s="142">
        <v>112</v>
      </c>
      <c r="I155" s="143"/>
      <c r="J155" s="144">
        <f t="shared" si="10"/>
        <v>0</v>
      </c>
      <c r="K155" s="145"/>
      <c r="L155" s="146"/>
      <c r="M155" s="147" t="s">
        <v>1</v>
      </c>
      <c r="N155" s="148" t="s">
        <v>39</v>
      </c>
      <c r="P155" s="134">
        <f t="shared" si="11"/>
        <v>0</v>
      </c>
      <c r="Q155" s="134">
        <v>0</v>
      </c>
      <c r="R155" s="134">
        <f t="shared" si="12"/>
        <v>0</v>
      </c>
      <c r="S155" s="134">
        <v>0</v>
      </c>
      <c r="T155" s="135">
        <f t="shared" si="13"/>
        <v>0</v>
      </c>
      <c r="AR155" s="136" t="s">
        <v>126</v>
      </c>
      <c r="AT155" s="136" t="s">
        <v>123</v>
      </c>
      <c r="AU155" s="136" t="s">
        <v>81</v>
      </c>
      <c r="AY155" s="13" t="s">
        <v>113</v>
      </c>
      <c r="BE155" s="137">
        <f t="shared" si="14"/>
        <v>0</v>
      </c>
      <c r="BF155" s="137">
        <f t="shared" si="15"/>
        <v>0</v>
      </c>
      <c r="BG155" s="137">
        <f t="shared" si="16"/>
        <v>0</v>
      </c>
      <c r="BH155" s="137">
        <f t="shared" si="17"/>
        <v>0</v>
      </c>
      <c r="BI155" s="137">
        <f t="shared" si="18"/>
        <v>0</v>
      </c>
      <c r="BJ155" s="13" t="s">
        <v>79</v>
      </c>
      <c r="BK155" s="137">
        <f t="shared" si="19"/>
        <v>0</v>
      </c>
      <c r="BL155" s="13" t="s">
        <v>120</v>
      </c>
      <c r="BM155" s="136" t="s">
        <v>237</v>
      </c>
    </row>
    <row r="156" spans="2:65" s="1" customFormat="1" ht="24.15" customHeight="1">
      <c r="B156" s="28"/>
      <c r="C156" s="124" t="s">
        <v>238</v>
      </c>
      <c r="D156" s="124" t="s">
        <v>116</v>
      </c>
      <c r="E156" s="125" t="s">
        <v>239</v>
      </c>
      <c r="F156" s="126" t="s">
        <v>240</v>
      </c>
      <c r="G156" s="127" t="s">
        <v>241</v>
      </c>
      <c r="H156" s="128">
        <v>112</v>
      </c>
      <c r="I156" s="129"/>
      <c r="J156" s="130">
        <f t="shared" si="10"/>
        <v>0</v>
      </c>
      <c r="K156" s="131"/>
      <c r="L156" s="28"/>
      <c r="M156" s="132" t="s">
        <v>1</v>
      </c>
      <c r="N156" s="133" t="s">
        <v>39</v>
      </c>
      <c r="P156" s="134">
        <f t="shared" si="11"/>
        <v>0</v>
      </c>
      <c r="Q156" s="134">
        <v>0</v>
      </c>
      <c r="R156" s="134">
        <f t="shared" si="12"/>
        <v>0</v>
      </c>
      <c r="S156" s="134">
        <v>0</v>
      </c>
      <c r="T156" s="135">
        <f t="shared" si="13"/>
        <v>0</v>
      </c>
      <c r="AR156" s="136" t="s">
        <v>120</v>
      </c>
      <c r="AT156" s="136" t="s">
        <v>116</v>
      </c>
      <c r="AU156" s="136" t="s">
        <v>81</v>
      </c>
      <c r="AY156" s="13" t="s">
        <v>113</v>
      </c>
      <c r="BE156" s="137">
        <f t="shared" si="14"/>
        <v>0</v>
      </c>
      <c r="BF156" s="137">
        <f t="shared" si="15"/>
        <v>0</v>
      </c>
      <c r="BG156" s="137">
        <f t="shared" si="16"/>
        <v>0</v>
      </c>
      <c r="BH156" s="137">
        <f t="shared" si="17"/>
        <v>0</v>
      </c>
      <c r="BI156" s="137">
        <f t="shared" si="18"/>
        <v>0</v>
      </c>
      <c r="BJ156" s="13" t="s">
        <v>79</v>
      </c>
      <c r="BK156" s="137">
        <f t="shared" si="19"/>
        <v>0</v>
      </c>
      <c r="BL156" s="13" t="s">
        <v>120</v>
      </c>
      <c r="BM156" s="136" t="s">
        <v>242</v>
      </c>
    </row>
    <row r="157" spans="2:65" s="1" customFormat="1" ht="16.5" customHeight="1">
      <c r="B157" s="28"/>
      <c r="C157" s="138" t="s">
        <v>243</v>
      </c>
      <c r="D157" s="138" t="s">
        <v>123</v>
      </c>
      <c r="E157" s="139" t="s">
        <v>244</v>
      </c>
      <c r="F157" s="140" t="s">
        <v>245</v>
      </c>
      <c r="G157" s="141" t="s">
        <v>228</v>
      </c>
      <c r="H157" s="142">
        <v>112</v>
      </c>
      <c r="I157" s="143"/>
      <c r="J157" s="144">
        <f t="shared" si="10"/>
        <v>0</v>
      </c>
      <c r="K157" s="145"/>
      <c r="L157" s="146"/>
      <c r="M157" s="147" t="s">
        <v>1</v>
      </c>
      <c r="N157" s="148" t="s">
        <v>39</v>
      </c>
      <c r="P157" s="134">
        <f t="shared" si="11"/>
        <v>0</v>
      </c>
      <c r="Q157" s="134">
        <v>1.9499999999999999E-3</v>
      </c>
      <c r="R157" s="134">
        <f t="shared" si="12"/>
        <v>0.21839999999999998</v>
      </c>
      <c r="S157" s="134">
        <v>0</v>
      </c>
      <c r="T157" s="135">
        <f t="shared" si="13"/>
        <v>0</v>
      </c>
      <c r="AR157" s="136" t="s">
        <v>126</v>
      </c>
      <c r="AT157" s="136" t="s">
        <v>123</v>
      </c>
      <c r="AU157" s="136" t="s">
        <v>81</v>
      </c>
      <c r="AY157" s="13" t="s">
        <v>113</v>
      </c>
      <c r="BE157" s="137">
        <f t="shared" si="14"/>
        <v>0</v>
      </c>
      <c r="BF157" s="137">
        <f t="shared" si="15"/>
        <v>0</v>
      </c>
      <c r="BG157" s="137">
        <f t="shared" si="16"/>
        <v>0</v>
      </c>
      <c r="BH157" s="137">
        <f t="shared" si="17"/>
        <v>0</v>
      </c>
      <c r="BI157" s="137">
        <f t="shared" si="18"/>
        <v>0</v>
      </c>
      <c r="BJ157" s="13" t="s">
        <v>79</v>
      </c>
      <c r="BK157" s="137">
        <f t="shared" si="19"/>
        <v>0</v>
      </c>
      <c r="BL157" s="13" t="s">
        <v>120</v>
      </c>
      <c r="BM157" s="136" t="s">
        <v>246</v>
      </c>
    </row>
    <row r="158" spans="2:65" s="11" customFormat="1" ht="22.8" customHeight="1">
      <c r="B158" s="112"/>
      <c r="D158" s="113" t="s">
        <v>73</v>
      </c>
      <c r="E158" s="122" t="s">
        <v>247</v>
      </c>
      <c r="F158" s="122" t="s">
        <v>248</v>
      </c>
      <c r="I158" s="115"/>
      <c r="J158" s="123">
        <f>BK158</f>
        <v>0</v>
      </c>
      <c r="L158" s="112"/>
      <c r="M158" s="117"/>
      <c r="P158" s="118">
        <f>SUM(P159:P168)</f>
        <v>0</v>
      </c>
      <c r="R158" s="118">
        <f>SUM(R159:R168)</f>
        <v>0.97272000000000003</v>
      </c>
      <c r="T158" s="119">
        <f>SUM(T159:T168)</f>
        <v>0</v>
      </c>
      <c r="AR158" s="113" t="s">
        <v>81</v>
      </c>
      <c r="AT158" s="120" t="s">
        <v>73</v>
      </c>
      <c r="AU158" s="120" t="s">
        <v>79</v>
      </c>
      <c r="AY158" s="113" t="s">
        <v>113</v>
      </c>
      <c r="BK158" s="121">
        <f>SUM(BK159:BK168)</f>
        <v>0</v>
      </c>
    </row>
    <row r="159" spans="2:65" s="1" customFormat="1" ht="37.799999999999997" customHeight="1">
      <c r="B159" s="28"/>
      <c r="C159" s="124" t="s">
        <v>249</v>
      </c>
      <c r="D159" s="124" t="s">
        <v>116</v>
      </c>
      <c r="E159" s="125" t="s">
        <v>250</v>
      </c>
      <c r="F159" s="126" t="s">
        <v>251</v>
      </c>
      <c r="G159" s="127" t="s">
        <v>228</v>
      </c>
      <c r="H159" s="128">
        <v>48</v>
      </c>
      <c r="I159" s="129"/>
      <c r="J159" s="130">
        <f t="shared" ref="J159:J168" si="20">ROUND(I159*H159,2)</f>
        <v>0</v>
      </c>
      <c r="K159" s="131"/>
      <c r="L159" s="28"/>
      <c r="M159" s="132" t="s">
        <v>1</v>
      </c>
      <c r="N159" s="133" t="s">
        <v>39</v>
      </c>
      <c r="P159" s="134">
        <f t="shared" ref="P159:P168" si="21">O159*H159</f>
        <v>0</v>
      </c>
      <c r="Q159" s="134">
        <v>0</v>
      </c>
      <c r="R159" s="134">
        <f t="shared" ref="R159:R168" si="22">Q159*H159</f>
        <v>0</v>
      </c>
      <c r="S159" s="134">
        <v>0</v>
      </c>
      <c r="T159" s="135">
        <f t="shared" ref="T159:T168" si="23">S159*H159</f>
        <v>0</v>
      </c>
      <c r="AR159" s="136" t="s">
        <v>120</v>
      </c>
      <c r="AT159" s="136" t="s">
        <v>116</v>
      </c>
      <c r="AU159" s="136" t="s">
        <v>81</v>
      </c>
      <c r="AY159" s="13" t="s">
        <v>113</v>
      </c>
      <c r="BE159" s="137">
        <f t="shared" ref="BE159:BE168" si="24">IF(N159="základní",J159,0)</f>
        <v>0</v>
      </c>
      <c r="BF159" s="137">
        <f t="shared" ref="BF159:BF168" si="25">IF(N159="snížená",J159,0)</f>
        <v>0</v>
      </c>
      <c r="BG159" s="137">
        <f t="shared" ref="BG159:BG168" si="26">IF(N159="zákl. přenesená",J159,0)</f>
        <v>0</v>
      </c>
      <c r="BH159" s="137">
        <f t="shared" ref="BH159:BH168" si="27">IF(N159="sníž. přenesená",J159,0)</f>
        <v>0</v>
      </c>
      <c r="BI159" s="137">
        <f t="shared" ref="BI159:BI168" si="28">IF(N159="nulová",J159,0)</f>
        <v>0</v>
      </c>
      <c r="BJ159" s="13" t="s">
        <v>79</v>
      </c>
      <c r="BK159" s="137">
        <f t="shared" ref="BK159:BK168" si="29">ROUND(I159*H159,2)</f>
        <v>0</v>
      </c>
      <c r="BL159" s="13" t="s">
        <v>120</v>
      </c>
      <c r="BM159" s="136" t="s">
        <v>252</v>
      </c>
    </row>
    <row r="160" spans="2:65" s="1" customFormat="1" ht="49.05" customHeight="1">
      <c r="B160" s="28"/>
      <c r="C160" s="138" t="s">
        <v>253</v>
      </c>
      <c r="D160" s="138" t="s">
        <v>123</v>
      </c>
      <c r="E160" s="139" t="s">
        <v>254</v>
      </c>
      <c r="F160" s="140" t="s">
        <v>255</v>
      </c>
      <c r="G160" s="141" t="s">
        <v>228</v>
      </c>
      <c r="H160" s="142">
        <v>48</v>
      </c>
      <c r="I160" s="143"/>
      <c r="J160" s="144">
        <f t="shared" si="20"/>
        <v>0</v>
      </c>
      <c r="K160" s="145"/>
      <c r="L160" s="146"/>
      <c r="M160" s="147" t="s">
        <v>1</v>
      </c>
      <c r="N160" s="148" t="s">
        <v>39</v>
      </c>
      <c r="P160" s="134">
        <f t="shared" si="21"/>
        <v>0</v>
      </c>
      <c r="Q160" s="134">
        <v>6.2599999999999999E-3</v>
      </c>
      <c r="R160" s="134">
        <f t="shared" si="22"/>
        <v>0.30047999999999997</v>
      </c>
      <c r="S160" s="134">
        <v>0</v>
      </c>
      <c r="T160" s="135">
        <f t="shared" si="23"/>
        <v>0</v>
      </c>
      <c r="AR160" s="136" t="s">
        <v>126</v>
      </c>
      <c r="AT160" s="136" t="s">
        <v>123</v>
      </c>
      <c r="AU160" s="136" t="s">
        <v>81</v>
      </c>
      <c r="AY160" s="13" t="s">
        <v>113</v>
      </c>
      <c r="BE160" s="137">
        <f t="shared" si="24"/>
        <v>0</v>
      </c>
      <c r="BF160" s="137">
        <f t="shared" si="25"/>
        <v>0</v>
      </c>
      <c r="BG160" s="137">
        <f t="shared" si="26"/>
        <v>0</v>
      </c>
      <c r="BH160" s="137">
        <f t="shared" si="27"/>
        <v>0</v>
      </c>
      <c r="BI160" s="137">
        <f t="shared" si="28"/>
        <v>0</v>
      </c>
      <c r="BJ160" s="13" t="s">
        <v>79</v>
      </c>
      <c r="BK160" s="137">
        <f t="shared" si="29"/>
        <v>0</v>
      </c>
      <c r="BL160" s="13" t="s">
        <v>120</v>
      </c>
      <c r="BM160" s="136" t="s">
        <v>256</v>
      </c>
    </row>
    <row r="161" spans="2:65" s="1" customFormat="1" ht="33" customHeight="1">
      <c r="B161" s="28"/>
      <c r="C161" s="124" t="s">
        <v>257</v>
      </c>
      <c r="D161" s="124" t="s">
        <v>116</v>
      </c>
      <c r="E161" s="125" t="s">
        <v>258</v>
      </c>
      <c r="F161" s="126" t="s">
        <v>259</v>
      </c>
      <c r="G161" s="127" t="s">
        <v>228</v>
      </c>
      <c r="H161" s="128">
        <v>182</v>
      </c>
      <c r="I161" s="129"/>
      <c r="J161" s="130">
        <f t="shared" si="20"/>
        <v>0</v>
      </c>
      <c r="K161" s="131"/>
      <c r="L161" s="28"/>
      <c r="M161" s="132" t="s">
        <v>1</v>
      </c>
      <c r="N161" s="133" t="s">
        <v>39</v>
      </c>
      <c r="P161" s="134">
        <f t="shared" si="21"/>
        <v>0</v>
      </c>
      <c r="Q161" s="134">
        <v>0</v>
      </c>
      <c r="R161" s="134">
        <f t="shared" si="22"/>
        <v>0</v>
      </c>
      <c r="S161" s="134">
        <v>0</v>
      </c>
      <c r="T161" s="135">
        <f t="shared" si="23"/>
        <v>0</v>
      </c>
      <c r="AR161" s="136" t="s">
        <v>120</v>
      </c>
      <c r="AT161" s="136" t="s">
        <v>116</v>
      </c>
      <c r="AU161" s="136" t="s">
        <v>81</v>
      </c>
      <c r="AY161" s="13" t="s">
        <v>113</v>
      </c>
      <c r="BE161" s="137">
        <f t="shared" si="24"/>
        <v>0</v>
      </c>
      <c r="BF161" s="137">
        <f t="shared" si="25"/>
        <v>0</v>
      </c>
      <c r="BG161" s="137">
        <f t="shared" si="26"/>
        <v>0</v>
      </c>
      <c r="BH161" s="137">
        <f t="shared" si="27"/>
        <v>0</v>
      </c>
      <c r="BI161" s="137">
        <f t="shared" si="28"/>
        <v>0</v>
      </c>
      <c r="BJ161" s="13" t="s">
        <v>79</v>
      </c>
      <c r="BK161" s="137">
        <f t="shared" si="29"/>
        <v>0</v>
      </c>
      <c r="BL161" s="13" t="s">
        <v>120</v>
      </c>
      <c r="BM161" s="136" t="s">
        <v>260</v>
      </c>
    </row>
    <row r="162" spans="2:65" s="1" customFormat="1" ht="49.05" customHeight="1">
      <c r="B162" s="28"/>
      <c r="C162" s="138" t="s">
        <v>261</v>
      </c>
      <c r="D162" s="138" t="s">
        <v>123</v>
      </c>
      <c r="E162" s="139" t="s">
        <v>262</v>
      </c>
      <c r="F162" s="140" t="s">
        <v>263</v>
      </c>
      <c r="G162" s="141" t="s">
        <v>228</v>
      </c>
      <c r="H162" s="142">
        <v>182</v>
      </c>
      <c r="I162" s="143"/>
      <c r="J162" s="144">
        <f t="shared" si="20"/>
        <v>0</v>
      </c>
      <c r="K162" s="145"/>
      <c r="L162" s="146"/>
      <c r="M162" s="147" t="s">
        <v>1</v>
      </c>
      <c r="N162" s="148" t="s">
        <v>39</v>
      </c>
      <c r="P162" s="134">
        <f t="shared" si="21"/>
        <v>0</v>
      </c>
      <c r="Q162" s="134">
        <v>2.0899999999999998E-3</v>
      </c>
      <c r="R162" s="134">
        <f t="shared" si="22"/>
        <v>0.38038</v>
      </c>
      <c r="S162" s="134">
        <v>0</v>
      </c>
      <c r="T162" s="135">
        <f t="shared" si="23"/>
        <v>0</v>
      </c>
      <c r="AR162" s="136" t="s">
        <v>126</v>
      </c>
      <c r="AT162" s="136" t="s">
        <v>123</v>
      </c>
      <c r="AU162" s="136" t="s">
        <v>81</v>
      </c>
      <c r="AY162" s="13" t="s">
        <v>113</v>
      </c>
      <c r="BE162" s="137">
        <f t="shared" si="24"/>
        <v>0</v>
      </c>
      <c r="BF162" s="137">
        <f t="shared" si="25"/>
        <v>0</v>
      </c>
      <c r="BG162" s="137">
        <f t="shared" si="26"/>
        <v>0</v>
      </c>
      <c r="BH162" s="137">
        <f t="shared" si="27"/>
        <v>0</v>
      </c>
      <c r="BI162" s="137">
        <f t="shared" si="28"/>
        <v>0</v>
      </c>
      <c r="BJ162" s="13" t="s">
        <v>79</v>
      </c>
      <c r="BK162" s="137">
        <f t="shared" si="29"/>
        <v>0</v>
      </c>
      <c r="BL162" s="13" t="s">
        <v>120</v>
      </c>
      <c r="BM162" s="136" t="s">
        <v>264</v>
      </c>
    </row>
    <row r="163" spans="2:65" s="1" customFormat="1" ht="33" customHeight="1">
      <c r="B163" s="28"/>
      <c r="C163" s="124" t="s">
        <v>265</v>
      </c>
      <c r="D163" s="124" t="s">
        <v>116</v>
      </c>
      <c r="E163" s="125" t="s">
        <v>266</v>
      </c>
      <c r="F163" s="126" t="s">
        <v>267</v>
      </c>
      <c r="G163" s="127" t="s">
        <v>228</v>
      </c>
      <c r="H163" s="128">
        <v>55</v>
      </c>
      <c r="I163" s="129"/>
      <c r="J163" s="130">
        <f t="shared" si="20"/>
        <v>0</v>
      </c>
      <c r="K163" s="131"/>
      <c r="L163" s="28"/>
      <c r="M163" s="132" t="s">
        <v>1</v>
      </c>
      <c r="N163" s="133" t="s">
        <v>39</v>
      </c>
      <c r="P163" s="134">
        <f t="shared" si="21"/>
        <v>0</v>
      </c>
      <c r="Q163" s="134">
        <v>0</v>
      </c>
      <c r="R163" s="134">
        <f t="shared" si="22"/>
        <v>0</v>
      </c>
      <c r="S163" s="134">
        <v>0</v>
      </c>
      <c r="T163" s="135">
        <f t="shared" si="23"/>
        <v>0</v>
      </c>
      <c r="AR163" s="136" t="s">
        <v>120</v>
      </c>
      <c r="AT163" s="136" t="s">
        <v>116</v>
      </c>
      <c r="AU163" s="136" t="s">
        <v>81</v>
      </c>
      <c r="AY163" s="13" t="s">
        <v>113</v>
      </c>
      <c r="BE163" s="137">
        <f t="shared" si="24"/>
        <v>0</v>
      </c>
      <c r="BF163" s="137">
        <f t="shared" si="25"/>
        <v>0</v>
      </c>
      <c r="BG163" s="137">
        <f t="shared" si="26"/>
        <v>0</v>
      </c>
      <c r="BH163" s="137">
        <f t="shared" si="27"/>
        <v>0</v>
      </c>
      <c r="BI163" s="137">
        <f t="shared" si="28"/>
        <v>0</v>
      </c>
      <c r="BJ163" s="13" t="s">
        <v>79</v>
      </c>
      <c r="BK163" s="137">
        <f t="shared" si="29"/>
        <v>0</v>
      </c>
      <c r="BL163" s="13" t="s">
        <v>120</v>
      </c>
      <c r="BM163" s="136" t="s">
        <v>268</v>
      </c>
    </row>
    <row r="164" spans="2:65" s="1" customFormat="1" ht="49.05" customHeight="1">
      <c r="B164" s="28"/>
      <c r="C164" s="138" t="s">
        <v>269</v>
      </c>
      <c r="D164" s="138" t="s">
        <v>123</v>
      </c>
      <c r="E164" s="139" t="s">
        <v>270</v>
      </c>
      <c r="F164" s="140" t="s">
        <v>271</v>
      </c>
      <c r="G164" s="141" t="s">
        <v>228</v>
      </c>
      <c r="H164" s="142">
        <v>55</v>
      </c>
      <c r="I164" s="143"/>
      <c r="J164" s="144">
        <f t="shared" si="20"/>
        <v>0</v>
      </c>
      <c r="K164" s="145"/>
      <c r="L164" s="146"/>
      <c r="M164" s="147" t="s">
        <v>1</v>
      </c>
      <c r="N164" s="148" t="s">
        <v>39</v>
      </c>
      <c r="P164" s="134">
        <f t="shared" si="21"/>
        <v>0</v>
      </c>
      <c r="Q164" s="134">
        <v>1.8000000000000001E-4</v>
      </c>
      <c r="R164" s="134">
        <f t="shared" si="22"/>
        <v>9.9000000000000008E-3</v>
      </c>
      <c r="S164" s="134">
        <v>0</v>
      </c>
      <c r="T164" s="135">
        <f t="shared" si="23"/>
        <v>0</v>
      </c>
      <c r="AR164" s="136" t="s">
        <v>126</v>
      </c>
      <c r="AT164" s="136" t="s">
        <v>123</v>
      </c>
      <c r="AU164" s="136" t="s">
        <v>81</v>
      </c>
      <c r="AY164" s="13" t="s">
        <v>113</v>
      </c>
      <c r="BE164" s="137">
        <f t="shared" si="24"/>
        <v>0</v>
      </c>
      <c r="BF164" s="137">
        <f t="shared" si="25"/>
        <v>0</v>
      </c>
      <c r="BG164" s="137">
        <f t="shared" si="26"/>
        <v>0</v>
      </c>
      <c r="BH164" s="137">
        <f t="shared" si="27"/>
        <v>0</v>
      </c>
      <c r="BI164" s="137">
        <f t="shared" si="28"/>
        <v>0</v>
      </c>
      <c r="BJ164" s="13" t="s">
        <v>79</v>
      </c>
      <c r="BK164" s="137">
        <f t="shared" si="29"/>
        <v>0</v>
      </c>
      <c r="BL164" s="13" t="s">
        <v>120</v>
      </c>
      <c r="BM164" s="136" t="s">
        <v>272</v>
      </c>
    </row>
    <row r="165" spans="2:65" s="1" customFormat="1" ht="33" customHeight="1">
      <c r="B165" s="28"/>
      <c r="C165" s="124" t="s">
        <v>273</v>
      </c>
      <c r="D165" s="124" t="s">
        <v>116</v>
      </c>
      <c r="E165" s="125" t="s">
        <v>274</v>
      </c>
      <c r="F165" s="126" t="s">
        <v>275</v>
      </c>
      <c r="G165" s="127" t="s">
        <v>228</v>
      </c>
      <c r="H165" s="128">
        <v>8</v>
      </c>
      <c r="I165" s="129"/>
      <c r="J165" s="130">
        <f t="shared" si="20"/>
        <v>0</v>
      </c>
      <c r="K165" s="131"/>
      <c r="L165" s="28"/>
      <c r="M165" s="132" t="s">
        <v>1</v>
      </c>
      <c r="N165" s="133" t="s">
        <v>39</v>
      </c>
      <c r="P165" s="134">
        <f t="shared" si="21"/>
        <v>0</v>
      </c>
      <c r="Q165" s="134">
        <v>0</v>
      </c>
      <c r="R165" s="134">
        <f t="shared" si="22"/>
        <v>0</v>
      </c>
      <c r="S165" s="134">
        <v>0</v>
      </c>
      <c r="T165" s="135">
        <f t="shared" si="23"/>
        <v>0</v>
      </c>
      <c r="AR165" s="136" t="s">
        <v>120</v>
      </c>
      <c r="AT165" s="136" t="s">
        <v>116</v>
      </c>
      <c r="AU165" s="136" t="s">
        <v>81</v>
      </c>
      <c r="AY165" s="13" t="s">
        <v>113</v>
      </c>
      <c r="BE165" s="137">
        <f t="shared" si="24"/>
        <v>0</v>
      </c>
      <c r="BF165" s="137">
        <f t="shared" si="25"/>
        <v>0</v>
      </c>
      <c r="BG165" s="137">
        <f t="shared" si="26"/>
        <v>0</v>
      </c>
      <c r="BH165" s="137">
        <f t="shared" si="27"/>
        <v>0</v>
      </c>
      <c r="BI165" s="137">
        <f t="shared" si="28"/>
        <v>0</v>
      </c>
      <c r="BJ165" s="13" t="s">
        <v>79</v>
      </c>
      <c r="BK165" s="137">
        <f t="shared" si="29"/>
        <v>0</v>
      </c>
      <c r="BL165" s="13" t="s">
        <v>120</v>
      </c>
      <c r="BM165" s="136" t="s">
        <v>276</v>
      </c>
    </row>
    <row r="166" spans="2:65" s="1" customFormat="1" ht="49.05" customHeight="1">
      <c r="B166" s="28"/>
      <c r="C166" s="138" t="s">
        <v>277</v>
      </c>
      <c r="D166" s="138" t="s">
        <v>123</v>
      </c>
      <c r="E166" s="139" t="s">
        <v>278</v>
      </c>
      <c r="F166" s="140" t="s">
        <v>279</v>
      </c>
      <c r="G166" s="141" t="s">
        <v>228</v>
      </c>
      <c r="H166" s="142">
        <v>8</v>
      </c>
      <c r="I166" s="143"/>
      <c r="J166" s="144">
        <f t="shared" si="20"/>
        <v>0</v>
      </c>
      <c r="K166" s="145"/>
      <c r="L166" s="146"/>
      <c r="M166" s="147" t="s">
        <v>1</v>
      </c>
      <c r="N166" s="148" t="s">
        <v>39</v>
      </c>
      <c r="P166" s="134">
        <f t="shared" si="21"/>
        <v>0</v>
      </c>
      <c r="Q166" s="134">
        <v>1.7000000000000001E-4</v>
      </c>
      <c r="R166" s="134">
        <f t="shared" si="22"/>
        <v>1.3600000000000001E-3</v>
      </c>
      <c r="S166" s="134">
        <v>0</v>
      </c>
      <c r="T166" s="135">
        <f t="shared" si="23"/>
        <v>0</v>
      </c>
      <c r="AR166" s="136" t="s">
        <v>126</v>
      </c>
      <c r="AT166" s="136" t="s">
        <v>123</v>
      </c>
      <c r="AU166" s="136" t="s">
        <v>81</v>
      </c>
      <c r="AY166" s="13" t="s">
        <v>113</v>
      </c>
      <c r="BE166" s="137">
        <f t="shared" si="24"/>
        <v>0</v>
      </c>
      <c r="BF166" s="137">
        <f t="shared" si="25"/>
        <v>0</v>
      </c>
      <c r="BG166" s="137">
        <f t="shared" si="26"/>
        <v>0</v>
      </c>
      <c r="BH166" s="137">
        <f t="shared" si="27"/>
        <v>0</v>
      </c>
      <c r="BI166" s="137">
        <f t="shared" si="28"/>
        <v>0</v>
      </c>
      <c r="BJ166" s="13" t="s">
        <v>79</v>
      </c>
      <c r="BK166" s="137">
        <f t="shared" si="29"/>
        <v>0</v>
      </c>
      <c r="BL166" s="13" t="s">
        <v>120</v>
      </c>
      <c r="BM166" s="136" t="s">
        <v>280</v>
      </c>
    </row>
    <row r="167" spans="2:65" s="1" customFormat="1" ht="33" customHeight="1">
      <c r="B167" s="28"/>
      <c r="C167" s="124" t="s">
        <v>281</v>
      </c>
      <c r="D167" s="124" t="s">
        <v>116</v>
      </c>
      <c r="E167" s="125" t="s">
        <v>282</v>
      </c>
      <c r="F167" s="126" t="s">
        <v>283</v>
      </c>
      <c r="G167" s="127" t="s">
        <v>228</v>
      </c>
      <c r="H167" s="128">
        <v>230</v>
      </c>
      <c r="I167" s="129"/>
      <c r="J167" s="130">
        <f t="shared" si="20"/>
        <v>0</v>
      </c>
      <c r="K167" s="131"/>
      <c r="L167" s="28"/>
      <c r="M167" s="132" t="s">
        <v>1</v>
      </c>
      <c r="N167" s="133" t="s">
        <v>39</v>
      </c>
      <c r="P167" s="134">
        <f t="shared" si="21"/>
        <v>0</v>
      </c>
      <c r="Q167" s="134">
        <v>0</v>
      </c>
      <c r="R167" s="134">
        <f t="shared" si="22"/>
        <v>0</v>
      </c>
      <c r="S167" s="134">
        <v>0</v>
      </c>
      <c r="T167" s="135">
        <f t="shared" si="23"/>
        <v>0</v>
      </c>
      <c r="AR167" s="136" t="s">
        <v>120</v>
      </c>
      <c r="AT167" s="136" t="s">
        <v>116</v>
      </c>
      <c r="AU167" s="136" t="s">
        <v>81</v>
      </c>
      <c r="AY167" s="13" t="s">
        <v>113</v>
      </c>
      <c r="BE167" s="137">
        <f t="shared" si="24"/>
        <v>0</v>
      </c>
      <c r="BF167" s="137">
        <f t="shared" si="25"/>
        <v>0</v>
      </c>
      <c r="BG167" s="137">
        <f t="shared" si="26"/>
        <v>0</v>
      </c>
      <c r="BH167" s="137">
        <f t="shared" si="27"/>
        <v>0</v>
      </c>
      <c r="BI167" s="137">
        <f t="shared" si="28"/>
        <v>0</v>
      </c>
      <c r="BJ167" s="13" t="s">
        <v>79</v>
      </c>
      <c r="BK167" s="137">
        <f t="shared" si="29"/>
        <v>0</v>
      </c>
      <c r="BL167" s="13" t="s">
        <v>120</v>
      </c>
      <c r="BM167" s="136" t="s">
        <v>284</v>
      </c>
    </row>
    <row r="168" spans="2:65" s="1" customFormat="1" ht="49.05" customHeight="1">
      <c r="B168" s="28"/>
      <c r="C168" s="138" t="s">
        <v>285</v>
      </c>
      <c r="D168" s="138" t="s">
        <v>123</v>
      </c>
      <c r="E168" s="139" t="s">
        <v>286</v>
      </c>
      <c r="F168" s="140" t="s">
        <v>287</v>
      </c>
      <c r="G168" s="141" t="s">
        <v>228</v>
      </c>
      <c r="H168" s="142">
        <v>230</v>
      </c>
      <c r="I168" s="143"/>
      <c r="J168" s="144">
        <f t="shared" si="20"/>
        <v>0</v>
      </c>
      <c r="K168" s="145"/>
      <c r="L168" s="146"/>
      <c r="M168" s="147" t="s">
        <v>1</v>
      </c>
      <c r="N168" s="148" t="s">
        <v>39</v>
      </c>
      <c r="P168" s="134">
        <f t="shared" si="21"/>
        <v>0</v>
      </c>
      <c r="Q168" s="134">
        <v>1.2199999999999999E-3</v>
      </c>
      <c r="R168" s="134">
        <f t="shared" si="22"/>
        <v>0.28059999999999996</v>
      </c>
      <c r="S168" s="134">
        <v>0</v>
      </c>
      <c r="T168" s="135">
        <f t="shared" si="23"/>
        <v>0</v>
      </c>
      <c r="AR168" s="136" t="s">
        <v>126</v>
      </c>
      <c r="AT168" s="136" t="s">
        <v>123</v>
      </c>
      <c r="AU168" s="136" t="s">
        <v>81</v>
      </c>
      <c r="AY168" s="13" t="s">
        <v>113</v>
      </c>
      <c r="BE168" s="137">
        <f t="shared" si="24"/>
        <v>0</v>
      </c>
      <c r="BF168" s="137">
        <f t="shared" si="25"/>
        <v>0</v>
      </c>
      <c r="BG168" s="137">
        <f t="shared" si="26"/>
        <v>0</v>
      </c>
      <c r="BH168" s="137">
        <f t="shared" si="27"/>
        <v>0</v>
      </c>
      <c r="BI168" s="137">
        <f t="shared" si="28"/>
        <v>0</v>
      </c>
      <c r="BJ168" s="13" t="s">
        <v>79</v>
      </c>
      <c r="BK168" s="137">
        <f t="shared" si="29"/>
        <v>0</v>
      </c>
      <c r="BL168" s="13" t="s">
        <v>120</v>
      </c>
      <c r="BM168" s="136" t="s">
        <v>288</v>
      </c>
    </row>
    <row r="169" spans="2:65" s="11" customFormat="1" ht="22.8" customHeight="1">
      <c r="B169" s="112"/>
      <c r="D169" s="113" t="s">
        <v>73</v>
      </c>
      <c r="E169" s="122" t="s">
        <v>289</v>
      </c>
      <c r="F169" s="122" t="s">
        <v>290</v>
      </c>
      <c r="I169" s="115"/>
      <c r="J169" s="123">
        <f>BK169</f>
        <v>0</v>
      </c>
      <c r="L169" s="112"/>
      <c r="M169" s="117"/>
      <c r="P169" s="118">
        <f>SUM(P170:P174)</f>
        <v>0</v>
      </c>
      <c r="R169" s="118">
        <f>SUM(R170:R174)</f>
        <v>8.3700000000000007E-3</v>
      </c>
      <c r="T169" s="119">
        <f>SUM(T170:T174)</f>
        <v>0</v>
      </c>
      <c r="AR169" s="113" t="s">
        <v>81</v>
      </c>
      <c r="AT169" s="120" t="s">
        <v>73</v>
      </c>
      <c r="AU169" s="120" t="s">
        <v>79</v>
      </c>
      <c r="AY169" s="113" t="s">
        <v>113</v>
      </c>
      <c r="BK169" s="121">
        <f>SUM(BK170:BK174)</f>
        <v>0</v>
      </c>
    </row>
    <row r="170" spans="2:65" s="1" customFormat="1" ht="24.15" customHeight="1">
      <c r="B170" s="28"/>
      <c r="C170" s="124" t="s">
        <v>291</v>
      </c>
      <c r="D170" s="124" t="s">
        <v>116</v>
      </c>
      <c r="E170" s="125" t="s">
        <v>292</v>
      </c>
      <c r="F170" s="126" t="s">
        <v>293</v>
      </c>
      <c r="G170" s="127" t="s">
        <v>119</v>
      </c>
      <c r="H170" s="128">
        <v>2</v>
      </c>
      <c r="I170" s="129"/>
      <c r="J170" s="130">
        <f>ROUND(I170*H170,2)</f>
        <v>0</v>
      </c>
      <c r="K170" s="131"/>
      <c r="L170" s="28"/>
      <c r="M170" s="132" t="s">
        <v>1</v>
      </c>
      <c r="N170" s="133" t="s">
        <v>39</v>
      </c>
      <c r="P170" s="134">
        <f>O170*H170</f>
        <v>0</v>
      </c>
      <c r="Q170" s="134">
        <v>0</v>
      </c>
      <c r="R170" s="134">
        <f>Q170*H170</f>
        <v>0</v>
      </c>
      <c r="S170" s="134">
        <v>0</v>
      </c>
      <c r="T170" s="135">
        <f>S170*H170</f>
        <v>0</v>
      </c>
      <c r="AR170" s="136" t="s">
        <v>120</v>
      </c>
      <c r="AT170" s="136" t="s">
        <v>116</v>
      </c>
      <c r="AU170" s="136" t="s">
        <v>81</v>
      </c>
      <c r="AY170" s="13" t="s">
        <v>113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3" t="s">
        <v>79</v>
      </c>
      <c r="BK170" s="137">
        <f>ROUND(I170*H170,2)</f>
        <v>0</v>
      </c>
      <c r="BL170" s="13" t="s">
        <v>120</v>
      </c>
      <c r="BM170" s="136" t="s">
        <v>294</v>
      </c>
    </row>
    <row r="171" spans="2:65" s="1" customFormat="1" ht="16.5" customHeight="1">
      <c r="B171" s="28"/>
      <c r="C171" s="138" t="s">
        <v>295</v>
      </c>
      <c r="D171" s="138" t="s">
        <v>123</v>
      </c>
      <c r="E171" s="139" t="s">
        <v>296</v>
      </c>
      <c r="F171" s="140" t="s">
        <v>297</v>
      </c>
      <c r="G171" s="141" t="s">
        <v>119</v>
      </c>
      <c r="H171" s="142">
        <v>2</v>
      </c>
      <c r="I171" s="143"/>
      <c r="J171" s="144">
        <f>ROUND(I171*H171,2)</f>
        <v>0</v>
      </c>
      <c r="K171" s="145"/>
      <c r="L171" s="146"/>
      <c r="M171" s="147" t="s">
        <v>1</v>
      </c>
      <c r="N171" s="148" t="s">
        <v>39</v>
      </c>
      <c r="P171" s="134">
        <f>O171*H171</f>
        <v>0</v>
      </c>
      <c r="Q171" s="134">
        <v>3.8000000000000002E-4</v>
      </c>
      <c r="R171" s="134">
        <f>Q171*H171</f>
        <v>7.6000000000000004E-4</v>
      </c>
      <c r="S171" s="134">
        <v>0</v>
      </c>
      <c r="T171" s="135">
        <f>S171*H171</f>
        <v>0</v>
      </c>
      <c r="AR171" s="136" t="s">
        <v>126</v>
      </c>
      <c r="AT171" s="136" t="s">
        <v>123</v>
      </c>
      <c r="AU171" s="136" t="s">
        <v>81</v>
      </c>
      <c r="AY171" s="13" t="s">
        <v>113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3" t="s">
        <v>79</v>
      </c>
      <c r="BK171" s="137">
        <f>ROUND(I171*H171,2)</f>
        <v>0</v>
      </c>
      <c r="BL171" s="13" t="s">
        <v>120</v>
      </c>
      <c r="BM171" s="136" t="s">
        <v>298</v>
      </c>
    </row>
    <row r="172" spans="2:65" s="1" customFormat="1" ht="16.5" customHeight="1">
      <c r="B172" s="28"/>
      <c r="C172" s="124" t="s">
        <v>299</v>
      </c>
      <c r="D172" s="124" t="s">
        <v>116</v>
      </c>
      <c r="E172" s="125" t="s">
        <v>300</v>
      </c>
      <c r="F172" s="126" t="s">
        <v>301</v>
      </c>
      <c r="G172" s="127" t="s">
        <v>119</v>
      </c>
      <c r="H172" s="128">
        <v>1</v>
      </c>
      <c r="I172" s="129"/>
      <c r="J172" s="130">
        <f>ROUND(I172*H172,2)</f>
        <v>0</v>
      </c>
      <c r="K172" s="131"/>
      <c r="L172" s="28"/>
      <c r="M172" s="132" t="s">
        <v>1</v>
      </c>
      <c r="N172" s="133" t="s">
        <v>39</v>
      </c>
      <c r="P172" s="134">
        <f>O172*H172</f>
        <v>0</v>
      </c>
      <c r="Q172" s="134">
        <v>0</v>
      </c>
      <c r="R172" s="134">
        <f>Q172*H172</f>
        <v>0</v>
      </c>
      <c r="S172" s="134">
        <v>0</v>
      </c>
      <c r="T172" s="135">
        <f>S172*H172</f>
        <v>0</v>
      </c>
      <c r="AR172" s="136" t="s">
        <v>210</v>
      </c>
      <c r="AT172" s="136" t="s">
        <v>116</v>
      </c>
      <c r="AU172" s="136" t="s">
        <v>81</v>
      </c>
      <c r="AY172" s="13" t="s">
        <v>113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3" t="s">
        <v>79</v>
      </c>
      <c r="BK172" s="137">
        <f>ROUND(I172*H172,2)</f>
        <v>0</v>
      </c>
      <c r="BL172" s="13" t="s">
        <v>210</v>
      </c>
      <c r="BM172" s="136" t="s">
        <v>302</v>
      </c>
    </row>
    <row r="173" spans="2:65" s="1" customFormat="1" ht="16.5" customHeight="1">
      <c r="B173" s="28"/>
      <c r="C173" s="138" t="s">
        <v>303</v>
      </c>
      <c r="D173" s="138" t="s">
        <v>123</v>
      </c>
      <c r="E173" s="139" t="s">
        <v>304</v>
      </c>
      <c r="F173" s="140" t="s">
        <v>305</v>
      </c>
      <c r="G173" s="141" t="s">
        <v>119</v>
      </c>
      <c r="H173" s="142">
        <v>1</v>
      </c>
      <c r="I173" s="143"/>
      <c r="J173" s="144">
        <f>ROUND(I173*H173,2)</f>
        <v>0</v>
      </c>
      <c r="K173" s="145"/>
      <c r="L173" s="146"/>
      <c r="M173" s="147" t="s">
        <v>1</v>
      </c>
      <c r="N173" s="148" t="s">
        <v>39</v>
      </c>
      <c r="P173" s="134">
        <f>O173*H173</f>
        <v>0</v>
      </c>
      <c r="Q173" s="134">
        <v>1.0000000000000001E-5</v>
      </c>
      <c r="R173" s="134">
        <f>Q173*H173</f>
        <v>1.0000000000000001E-5</v>
      </c>
      <c r="S173" s="134">
        <v>0</v>
      </c>
      <c r="T173" s="135">
        <f>S173*H173</f>
        <v>0</v>
      </c>
      <c r="AR173" s="136" t="s">
        <v>126</v>
      </c>
      <c r="AT173" s="136" t="s">
        <v>123</v>
      </c>
      <c r="AU173" s="136" t="s">
        <v>81</v>
      </c>
      <c r="AY173" s="13" t="s">
        <v>113</v>
      </c>
      <c r="BE173" s="137">
        <f>IF(N173="základní",J173,0)</f>
        <v>0</v>
      </c>
      <c r="BF173" s="137">
        <f>IF(N173="snížená",J173,0)</f>
        <v>0</v>
      </c>
      <c r="BG173" s="137">
        <f>IF(N173="zákl. přenesená",J173,0)</f>
        <v>0</v>
      </c>
      <c r="BH173" s="137">
        <f>IF(N173="sníž. přenesená",J173,0)</f>
        <v>0</v>
      </c>
      <c r="BI173" s="137">
        <f>IF(N173="nulová",J173,0)</f>
        <v>0</v>
      </c>
      <c r="BJ173" s="13" t="s">
        <v>79</v>
      </c>
      <c r="BK173" s="137">
        <f>ROUND(I173*H173,2)</f>
        <v>0</v>
      </c>
      <c r="BL173" s="13" t="s">
        <v>120</v>
      </c>
      <c r="BM173" s="136" t="s">
        <v>306</v>
      </c>
    </row>
    <row r="174" spans="2:65" s="1" customFormat="1" ht="49.05" customHeight="1">
      <c r="B174" s="28"/>
      <c r="C174" s="124" t="s">
        <v>307</v>
      </c>
      <c r="D174" s="124" t="s">
        <v>116</v>
      </c>
      <c r="E174" s="125" t="s">
        <v>308</v>
      </c>
      <c r="F174" s="126" t="s">
        <v>309</v>
      </c>
      <c r="G174" s="127" t="s">
        <v>119</v>
      </c>
      <c r="H174" s="128">
        <v>5</v>
      </c>
      <c r="I174" s="129"/>
      <c r="J174" s="130">
        <f>ROUND(I174*H174,2)</f>
        <v>0</v>
      </c>
      <c r="K174" s="131"/>
      <c r="L174" s="28"/>
      <c r="M174" s="132" t="s">
        <v>1</v>
      </c>
      <c r="N174" s="133" t="s">
        <v>39</v>
      </c>
      <c r="P174" s="134">
        <f>O174*H174</f>
        <v>0</v>
      </c>
      <c r="Q174" s="134">
        <v>1.5200000000000001E-3</v>
      </c>
      <c r="R174" s="134">
        <f>Q174*H174</f>
        <v>7.6000000000000009E-3</v>
      </c>
      <c r="S174" s="134">
        <v>0</v>
      </c>
      <c r="T174" s="135">
        <f>S174*H174</f>
        <v>0</v>
      </c>
      <c r="AR174" s="136" t="s">
        <v>120</v>
      </c>
      <c r="AT174" s="136" t="s">
        <v>116</v>
      </c>
      <c r="AU174" s="136" t="s">
        <v>81</v>
      </c>
      <c r="AY174" s="13" t="s">
        <v>113</v>
      </c>
      <c r="BE174" s="137">
        <f>IF(N174="základní",J174,0)</f>
        <v>0</v>
      </c>
      <c r="BF174" s="137">
        <f>IF(N174="snížená",J174,0)</f>
        <v>0</v>
      </c>
      <c r="BG174" s="137">
        <f>IF(N174="zákl. přenesená",J174,0)</f>
        <v>0</v>
      </c>
      <c r="BH174" s="137">
        <f>IF(N174="sníž. přenesená",J174,0)</f>
        <v>0</v>
      </c>
      <c r="BI174" s="137">
        <f>IF(N174="nulová",J174,0)</f>
        <v>0</v>
      </c>
      <c r="BJ174" s="13" t="s">
        <v>79</v>
      </c>
      <c r="BK174" s="137">
        <f>ROUND(I174*H174,2)</f>
        <v>0</v>
      </c>
      <c r="BL174" s="13" t="s">
        <v>120</v>
      </c>
      <c r="BM174" s="136" t="s">
        <v>310</v>
      </c>
    </row>
    <row r="175" spans="2:65" s="11" customFormat="1" ht="22.8" customHeight="1">
      <c r="B175" s="112"/>
      <c r="D175" s="113" t="s">
        <v>73</v>
      </c>
      <c r="E175" s="122" t="s">
        <v>311</v>
      </c>
      <c r="F175" s="122" t="s">
        <v>312</v>
      </c>
      <c r="I175" s="115"/>
      <c r="J175" s="123">
        <f>BK175</f>
        <v>0</v>
      </c>
      <c r="L175" s="112"/>
      <c r="M175" s="117"/>
      <c r="P175" s="118">
        <f>P176</f>
        <v>0</v>
      </c>
      <c r="R175" s="118">
        <f>R176</f>
        <v>0</v>
      </c>
      <c r="T175" s="119">
        <f>T176</f>
        <v>0</v>
      </c>
      <c r="AR175" s="113" t="s">
        <v>81</v>
      </c>
      <c r="AT175" s="120" t="s">
        <v>73</v>
      </c>
      <c r="AU175" s="120" t="s">
        <v>79</v>
      </c>
      <c r="AY175" s="113" t="s">
        <v>113</v>
      </c>
      <c r="BK175" s="121">
        <f>BK176</f>
        <v>0</v>
      </c>
    </row>
    <row r="176" spans="2:65" s="1" customFormat="1" ht="16.5" customHeight="1">
      <c r="B176" s="28"/>
      <c r="C176" s="124" t="s">
        <v>313</v>
      </c>
      <c r="D176" s="124" t="s">
        <v>116</v>
      </c>
      <c r="E176" s="125" t="s">
        <v>314</v>
      </c>
      <c r="F176" s="126" t="s">
        <v>315</v>
      </c>
      <c r="G176" s="127" t="s">
        <v>316</v>
      </c>
      <c r="H176" s="128">
        <v>16</v>
      </c>
      <c r="I176" s="129"/>
      <c r="J176" s="130">
        <f>ROUND(I176*H176,2)</f>
        <v>0</v>
      </c>
      <c r="K176" s="131"/>
      <c r="L176" s="28"/>
      <c r="M176" s="132" t="s">
        <v>1</v>
      </c>
      <c r="N176" s="133" t="s">
        <v>39</v>
      </c>
      <c r="P176" s="134">
        <f>O176*H176</f>
        <v>0</v>
      </c>
      <c r="Q176" s="134">
        <v>0</v>
      </c>
      <c r="R176" s="134">
        <f>Q176*H176</f>
        <v>0</v>
      </c>
      <c r="S176" s="134">
        <v>0</v>
      </c>
      <c r="T176" s="135">
        <f>S176*H176</f>
        <v>0</v>
      </c>
      <c r="AR176" s="136" t="s">
        <v>120</v>
      </c>
      <c r="AT176" s="136" t="s">
        <v>116</v>
      </c>
      <c r="AU176" s="136" t="s">
        <v>81</v>
      </c>
      <c r="AY176" s="13" t="s">
        <v>113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3" t="s">
        <v>79</v>
      </c>
      <c r="BK176" s="137">
        <f>ROUND(I176*H176,2)</f>
        <v>0</v>
      </c>
      <c r="BL176" s="13" t="s">
        <v>120</v>
      </c>
      <c r="BM176" s="136" t="s">
        <v>317</v>
      </c>
    </row>
    <row r="177" spans="2:65" s="11" customFormat="1" ht="22.8" customHeight="1">
      <c r="B177" s="112"/>
      <c r="D177" s="113" t="s">
        <v>73</v>
      </c>
      <c r="E177" s="122" t="s">
        <v>318</v>
      </c>
      <c r="F177" s="122" t="s">
        <v>319</v>
      </c>
      <c r="I177" s="115"/>
      <c r="J177" s="123">
        <f>BK177</f>
        <v>0</v>
      </c>
      <c r="L177" s="112"/>
      <c r="M177" s="117"/>
      <c r="P177" s="118">
        <f>SUM(P178:P186)</f>
        <v>0</v>
      </c>
      <c r="R177" s="118">
        <f>SUM(R178:R186)</f>
        <v>1.9799999999999998E-2</v>
      </c>
      <c r="T177" s="119">
        <f>SUM(T178:T186)</f>
        <v>0</v>
      </c>
      <c r="AR177" s="113" t="s">
        <v>81</v>
      </c>
      <c r="AT177" s="120" t="s">
        <v>73</v>
      </c>
      <c r="AU177" s="120" t="s">
        <v>79</v>
      </c>
      <c r="AY177" s="113" t="s">
        <v>113</v>
      </c>
      <c r="BK177" s="121">
        <f>SUM(BK178:BK186)</f>
        <v>0</v>
      </c>
    </row>
    <row r="178" spans="2:65" s="1" customFormat="1" ht="16.5" customHeight="1">
      <c r="B178" s="28"/>
      <c r="C178" s="124" t="s">
        <v>320</v>
      </c>
      <c r="D178" s="124" t="s">
        <v>116</v>
      </c>
      <c r="E178" s="125" t="s">
        <v>321</v>
      </c>
      <c r="F178" s="126" t="s">
        <v>322</v>
      </c>
      <c r="G178" s="127" t="s">
        <v>119</v>
      </c>
      <c r="H178" s="128">
        <v>2</v>
      </c>
      <c r="I178" s="129"/>
      <c r="J178" s="130">
        <f t="shared" ref="J178:J186" si="30">ROUND(I178*H178,2)</f>
        <v>0</v>
      </c>
      <c r="K178" s="131"/>
      <c r="L178" s="28"/>
      <c r="M178" s="132" t="s">
        <v>1</v>
      </c>
      <c r="N178" s="133" t="s">
        <v>39</v>
      </c>
      <c r="P178" s="134">
        <f t="shared" ref="P178:P186" si="31">O178*H178</f>
        <v>0</v>
      </c>
      <c r="Q178" s="134">
        <v>0</v>
      </c>
      <c r="R178" s="134">
        <f t="shared" ref="R178:R186" si="32">Q178*H178</f>
        <v>0</v>
      </c>
      <c r="S178" s="134">
        <v>0</v>
      </c>
      <c r="T178" s="135">
        <f t="shared" ref="T178:T186" si="33">S178*H178</f>
        <v>0</v>
      </c>
      <c r="AR178" s="136" t="s">
        <v>120</v>
      </c>
      <c r="AT178" s="136" t="s">
        <v>116</v>
      </c>
      <c r="AU178" s="136" t="s">
        <v>81</v>
      </c>
      <c r="AY178" s="13" t="s">
        <v>113</v>
      </c>
      <c r="BE178" s="137">
        <f t="shared" ref="BE178:BE186" si="34">IF(N178="základní",J178,0)</f>
        <v>0</v>
      </c>
      <c r="BF178" s="137">
        <f t="shared" ref="BF178:BF186" si="35">IF(N178="snížená",J178,0)</f>
        <v>0</v>
      </c>
      <c r="BG178" s="137">
        <f t="shared" ref="BG178:BG186" si="36">IF(N178="zákl. přenesená",J178,0)</f>
        <v>0</v>
      </c>
      <c r="BH178" s="137">
        <f t="shared" ref="BH178:BH186" si="37">IF(N178="sníž. přenesená",J178,0)</f>
        <v>0</v>
      </c>
      <c r="BI178" s="137">
        <f t="shared" ref="BI178:BI186" si="38">IF(N178="nulová",J178,0)</f>
        <v>0</v>
      </c>
      <c r="BJ178" s="13" t="s">
        <v>79</v>
      </c>
      <c r="BK178" s="137">
        <f t="shared" ref="BK178:BK186" si="39">ROUND(I178*H178,2)</f>
        <v>0</v>
      </c>
      <c r="BL178" s="13" t="s">
        <v>120</v>
      </c>
      <c r="BM178" s="136" t="s">
        <v>323</v>
      </c>
    </row>
    <row r="179" spans="2:65" s="1" customFormat="1" ht="21.75" customHeight="1">
      <c r="B179" s="28"/>
      <c r="C179" s="138" t="s">
        <v>324</v>
      </c>
      <c r="D179" s="138" t="s">
        <v>123</v>
      </c>
      <c r="E179" s="139" t="s">
        <v>325</v>
      </c>
      <c r="F179" s="140" t="s">
        <v>326</v>
      </c>
      <c r="G179" s="141" t="s">
        <v>119</v>
      </c>
      <c r="H179" s="142">
        <v>2</v>
      </c>
      <c r="I179" s="143"/>
      <c r="J179" s="144">
        <f t="shared" si="30"/>
        <v>0</v>
      </c>
      <c r="K179" s="145"/>
      <c r="L179" s="146"/>
      <c r="M179" s="147" t="s">
        <v>1</v>
      </c>
      <c r="N179" s="148" t="s">
        <v>39</v>
      </c>
      <c r="P179" s="134">
        <f t="shared" si="31"/>
        <v>0</v>
      </c>
      <c r="Q179" s="134">
        <v>1E-4</v>
      </c>
      <c r="R179" s="134">
        <f t="shared" si="32"/>
        <v>2.0000000000000001E-4</v>
      </c>
      <c r="S179" s="134">
        <v>0</v>
      </c>
      <c r="T179" s="135">
        <f t="shared" si="33"/>
        <v>0</v>
      </c>
      <c r="AR179" s="136" t="s">
        <v>126</v>
      </c>
      <c r="AT179" s="136" t="s">
        <v>123</v>
      </c>
      <c r="AU179" s="136" t="s">
        <v>81</v>
      </c>
      <c r="AY179" s="13" t="s">
        <v>113</v>
      </c>
      <c r="BE179" s="137">
        <f t="shared" si="34"/>
        <v>0</v>
      </c>
      <c r="BF179" s="137">
        <f t="shared" si="35"/>
        <v>0</v>
      </c>
      <c r="BG179" s="137">
        <f t="shared" si="36"/>
        <v>0</v>
      </c>
      <c r="BH179" s="137">
        <f t="shared" si="37"/>
        <v>0</v>
      </c>
      <c r="BI179" s="137">
        <f t="shared" si="38"/>
        <v>0</v>
      </c>
      <c r="BJ179" s="13" t="s">
        <v>79</v>
      </c>
      <c r="BK179" s="137">
        <f t="shared" si="39"/>
        <v>0</v>
      </c>
      <c r="BL179" s="13" t="s">
        <v>120</v>
      </c>
      <c r="BM179" s="136" t="s">
        <v>327</v>
      </c>
    </row>
    <row r="180" spans="2:65" s="1" customFormat="1" ht="16.5" customHeight="1">
      <c r="B180" s="28"/>
      <c r="C180" s="124" t="s">
        <v>328</v>
      </c>
      <c r="D180" s="124" t="s">
        <v>116</v>
      </c>
      <c r="E180" s="125" t="s">
        <v>329</v>
      </c>
      <c r="F180" s="126" t="s">
        <v>330</v>
      </c>
      <c r="G180" s="127" t="s">
        <v>119</v>
      </c>
      <c r="H180" s="128">
        <v>8</v>
      </c>
      <c r="I180" s="129"/>
      <c r="J180" s="130">
        <f t="shared" si="30"/>
        <v>0</v>
      </c>
      <c r="K180" s="131"/>
      <c r="L180" s="28"/>
      <c r="M180" s="132" t="s">
        <v>1</v>
      </c>
      <c r="N180" s="133" t="s">
        <v>39</v>
      </c>
      <c r="P180" s="134">
        <f t="shared" si="31"/>
        <v>0</v>
      </c>
      <c r="Q180" s="134">
        <v>0</v>
      </c>
      <c r="R180" s="134">
        <f t="shared" si="32"/>
        <v>0</v>
      </c>
      <c r="S180" s="134">
        <v>0</v>
      </c>
      <c r="T180" s="135">
        <f t="shared" si="33"/>
        <v>0</v>
      </c>
      <c r="AR180" s="136" t="s">
        <v>120</v>
      </c>
      <c r="AT180" s="136" t="s">
        <v>116</v>
      </c>
      <c r="AU180" s="136" t="s">
        <v>81</v>
      </c>
      <c r="AY180" s="13" t="s">
        <v>113</v>
      </c>
      <c r="BE180" s="137">
        <f t="shared" si="34"/>
        <v>0</v>
      </c>
      <c r="BF180" s="137">
        <f t="shared" si="35"/>
        <v>0</v>
      </c>
      <c r="BG180" s="137">
        <f t="shared" si="36"/>
        <v>0</v>
      </c>
      <c r="BH180" s="137">
        <f t="shared" si="37"/>
        <v>0</v>
      </c>
      <c r="BI180" s="137">
        <f t="shared" si="38"/>
        <v>0</v>
      </c>
      <c r="BJ180" s="13" t="s">
        <v>79</v>
      </c>
      <c r="BK180" s="137">
        <f t="shared" si="39"/>
        <v>0</v>
      </c>
      <c r="BL180" s="13" t="s">
        <v>120</v>
      </c>
      <c r="BM180" s="136" t="s">
        <v>331</v>
      </c>
    </row>
    <row r="181" spans="2:65" s="1" customFormat="1" ht="24.15" customHeight="1">
      <c r="B181" s="28"/>
      <c r="C181" s="138" t="s">
        <v>332</v>
      </c>
      <c r="D181" s="138" t="s">
        <v>123</v>
      </c>
      <c r="E181" s="139" t="s">
        <v>333</v>
      </c>
      <c r="F181" s="140" t="s">
        <v>334</v>
      </c>
      <c r="G181" s="141" t="s">
        <v>119</v>
      </c>
      <c r="H181" s="142">
        <v>8</v>
      </c>
      <c r="I181" s="143"/>
      <c r="J181" s="144">
        <f t="shared" si="30"/>
        <v>0</v>
      </c>
      <c r="K181" s="145"/>
      <c r="L181" s="146"/>
      <c r="M181" s="147" t="s">
        <v>1</v>
      </c>
      <c r="N181" s="148" t="s">
        <v>39</v>
      </c>
      <c r="P181" s="134">
        <f t="shared" si="31"/>
        <v>0</v>
      </c>
      <c r="Q181" s="134">
        <v>6.9999999999999999E-4</v>
      </c>
      <c r="R181" s="134">
        <f t="shared" si="32"/>
        <v>5.5999999999999999E-3</v>
      </c>
      <c r="S181" s="134">
        <v>0</v>
      </c>
      <c r="T181" s="135">
        <f t="shared" si="33"/>
        <v>0</v>
      </c>
      <c r="AR181" s="136" t="s">
        <v>126</v>
      </c>
      <c r="AT181" s="136" t="s">
        <v>123</v>
      </c>
      <c r="AU181" s="136" t="s">
        <v>81</v>
      </c>
      <c r="AY181" s="13" t="s">
        <v>113</v>
      </c>
      <c r="BE181" s="137">
        <f t="shared" si="34"/>
        <v>0</v>
      </c>
      <c r="BF181" s="137">
        <f t="shared" si="35"/>
        <v>0</v>
      </c>
      <c r="BG181" s="137">
        <f t="shared" si="36"/>
        <v>0</v>
      </c>
      <c r="BH181" s="137">
        <f t="shared" si="37"/>
        <v>0</v>
      </c>
      <c r="BI181" s="137">
        <f t="shared" si="38"/>
        <v>0</v>
      </c>
      <c r="BJ181" s="13" t="s">
        <v>79</v>
      </c>
      <c r="BK181" s="137">
        <f t="shared" si="39"/>
        <v>0</v>
      </c>
      <c r="BL181" s="13" t="s">
        <v>120</v>
      </c>
      <c r="BM181" s="136" t="s">
        <v>335</v>
      </c>
    </row>
    <row r="182" spans="2:65" s="1" customFormat="1" ht="24.15" customHeight="1">
      <c r="B182" s="28"/>
      <c r="C182" s="124" t="s">
        <v>336</v>
      </c>
      <c r="D182" s="124" t="s">
        <v>116</v>
      </c>
      <c r="E182" s="125" t="s">
        <v>337</v>
      </c>
      <c r="F182" s="126" t="s">
        <v>338</v>
      </c>
      <c r="G182" s="127" t="s">
        <v>228</v>
      </c>
      <c r="H182" s="128">
        <v>12</v>
      </c>
      <c r="I182" s="129"/>
      <c r="J182" s="130">
        <f t="shared" si="30"/>
        <v>0</v>
      </c>
      <c r="K182" s="131"/>
      <c r="L182" s="28"/>
      <c r="M182" s="132" t="s">
        <v>1</v>
      </c>
      <c r="N182" s="133" t="s">
        <v>39</v>
      </c>
      <c r="P182" s="134">
        <f t="shared" si="31"/>
        <v>0</v>
      </c>
      <c r="Q182" s="134">
        <v>0</v>
      </c>
      <c r="R182" s="134">
        <f t="shared" si="32"/>
        <v>0</v>
      </c>
      <c r="S182" s="134">
        <v>0</v>
      </c>
      <c r="T182" s="135">
        <f t="shared" si="33"/>
        <v>0</v>
      </c>
      <c r="AR182" s="136" t="s">
        <v>120</v>
      </c>
      <c r="AT182" s="136" t="s">
        <v>116</v>
      </c>
      <c r="AU182" s="136" t="s">
        <v>81</v>
      </c>
      <c r="AY182" s="13" t="s">
        <v>113</v>
      </c>
      <c r="BE182" s="137">
        <f t="shared" si="34"/>
        <v>0</v>
      </c>
      <c r="BF182" s="137">
        <f t="shared" si="35"/>
        <v>0</v>
      </c>
      <c r="BG182" s="137">
        <f t="shared" si="36"/>
        <v>0</v>
      </c>
      <c r="BH182" s="137">
        <f t="shared" si="37"/>
        <v>0</v>
      </c>
      <c r="BI182" s="137">
        <f t="shared" si="38"/>
        <v>0</v>
      </c>
      <c r="BJ182" s="13" t="s">
        <v>79</v>
      </c>
      <c r="BK182" s="137">
        <f t="shared" si="39"/>
        <v>0</v>
      </c>
      <c r="BL182" s="13" t="s">
        <v>120</v>
      </c>
      <c r="BM182" s="136" t="s">
        <v>339</v>
      </c>
    </row>
    <row r="183" spans="2:65" s="1" customFormat="1" ht="16.5" customHeight="1">
      <c r="B183" s="28"/>
      <c r="C183" s="124" t="s">
        <v>340</v>
      </c>
      <c r="D183" s="124" t="s">
        <v>116</v>
      </c>
      <c r="E183" s="125" t="s">
        <v>341</v>
      </c>
      <c r="F183" s="126" t="s">
        <v>342</v>
      </c>
      <c r="G183" s="127" t="s">
        <v>119</v>
      </c>
      <c r="H183" s="128">
        <v>6</v>
      </c>
      <c r="I183" s="129"/>
      <c r="J183" s="130">
        <f t="shared" si="30"/>
        <v>0</v>
      </c>
      <c r="K183" s="131"/>
      <c r="L183" s="28"/>
      <c r="M183" s="132" t="s">
        <v>1</v>
      </c>
      <c r="N183" s="133" t="s">
        <v>39</v>
      </c>
      <c r="P183" s="134">
        <f t="shared" si="31"/>
        <v>0</v>
      </c>
      <c r="Q183" s="134">
        <v>0</v>
      </c>
      <c r="R183" s="134">
        <f t="shared" si="32"/>
        <v>0</v>
      </c>
      <c r="S183" s="134">
        <v>0</v>
      </c>
      <c r="T183" s="135">
        <f t="shared" si="33"/>
        <v>0</v>
      </c>
      <c r="AR183" s="136" t="s">
        <v>120</v>
      </c>
      <c r="AT183" s="136" t="s">
        <v>116</v>
      </c>
      <c r="AU183" s="136" t="s">
        <v>81</v>
      </c>
      <c r="AY183" s="13" t="s">
        <v>113</v>
      </c>
      <c r="BE183" s="137">
        <f t="shared" si="34"/>
        <v>0</v>
      </c>
      <c r="BF183" s="137">
        <f t="shared" si="35"/>
        <v>0</v>
      </c>
      <c r="BG183" s="137">
        <f t="shared" si="36"/>
        <v>0</v>
      </c>
      <c r="BH183" s="137">
        <f t="shared" si="37"/>
        <v>0</v>
      </c>
      <c r="BI183" s="137">
        <f t="shared" si="38"/>
        <v>0</v>
      </c>
      <c r="BJ183" s="13" t="s">
        <v>79</v>
      </c>
      <c r="BK183" s="137">
        <f t="shared" si="39"/>
        <v>0</v>
      </c>
      <c r="BL183" s="13" t="s">
        <v>120</v>
      </c>
      <c r="BM183" s="136" t="s">
        <v>343</v>
      </c>
    </row>
    <row r="184" spans="2:65" s="1" customFormat="1" ht="16.5" customHeight="1">
      <c r="B184" s="28"/>
      <c r="C184" s="138" t="s">
        <v>344</v>
      </c>
      <c r="D184" s="138" t="s">
        <v>123</v>
      </c>
      <c r="E184" s="139" t="s">
        <v>345</v>
      </c>
      <c r="F184" s="140" t="s">
        <v>346</v>
      </c>
      <c r="G184" s="141" t="s">
        <v>228</v>
      </c>
      <c r="H184" s="142">
        <v>12</v>
      </c>
      <c r="I184" s="143"/>
      <c r="J184" s="144">
        <f t="shared" si="30"/>
        <v>0</v>
      </c>
      <c r="K184" s="145"/>
      <c r="L184" s="146"/>
      <c r="M184" s="147" t="s">
        <v>1</v>
      </c>
      <c r="N184" s="148" t="s">
        <v>39</v>
      </c>
      <c r="P184" s="134">
        <f t="shared" si="31"/>
        <v>0</v>
      </c>
      <c r="Q184" s="134">
        <v>1E-3</v>
      </c>
      <c r="R184" s="134">
        <f t="shared" si="32"/>
        <v>1.2E-2</v>
      </c>
      <c r="S184" s="134">
        <v>0</v>
      </c>
      <c r="T184" s="135">
        <f t="shared" si="33"/>
        <v>0</v>
      </c>
      <c r="AR184" s="136" t="s">
        <v>126</v>
      </c>
      <c r="AT184" s="136" t="s">
        <v>123</v>
      </c>
      <c r="AU184" s="136" t="s">
        <v>81</v>
      </c>
      <c r="AY184" s="13" t="s">
        <v>113</v>
      </c>
      <c r="BE184" s="137">
        <f t="shared" si="34"/>
        <v>0</v>
      </c>
      <c r="BF184" s="137">
        <f t="shared" si="35"/>
        <v>0</v>
      </c>
      <c r="BG184" s="137">
        <f t="shared" si="36"/>
        <v>0</v>
      </c>
      <c r="BH184" s="137">
        <f t="shared" si="37"/>
        <v>0</v>
      </c>
      <c r="BI184" s="137">
        <f t="shared" si="38"/>
        <v>0</v>
      </c>
      <c r="BJ184" s="13" t="s">
        <v>79</v>
      </c>
      <c r="BK184" s="137">
        <f t="shared" si="39"/>
        <v>0</v>
      </c>
      <c r="BL184" s="13" t="s">
        <v>120</v>
      </c>
      <c r="BM184" s="136" t="s">
        <v>347</v>
      </c>
    </row>
    <row r="185" spans="2:65" s="1" customFormat="1" ht="16.5" customHeight="1">
      <c r="B185" s="28"/>
      <c r="C185" s="124" t="s">
        <v>348</v>
      </c>
      <c r="D185" s="124" t="s">
        <v>116</v>
      </c>
      <c r="E185" s="125" t="s">
        <v>349</v>
      </c>
      <c r="F185" s="126" t="s">
        <v>350</v>
      </c>
      <c r="G185" s="127" t="s">
        <v>119</v>
      </c>
      <c r="H185" s="128">
        <v>2</v>
      </c>
      <c r="I185" s="129"/>
      <c r="J185" s="130">
        <f t="shared" si="30"/>
        <v>0</v>
      </c>
      <c r="K185" s="131"/>
      <c r="L185" s="28"/>
      <c r="M185" s="132" t="s">
        <v>1</v>
      </c>
      <c r="N185" s="133" t="s">
        <v>39</v>
      </c>
      <c r="P185" s="134">
        <f t="shared" si="31"/>
        <v>0</v>
      </c>
      <c r="Q185" s="134">
        <v>0</v>
      </c>
      <c r="R185" s="134">
        <f t="shared" si="32"/>
        <v>0</v>
      </c>
      <c r="S185" s="134">
        <v>0</v>
      </c>
      <c r="T185" s="135">
        <f t="shared" si="33"/>
        <v>0</v>
      </c>
      <c r="AR185" s="136" t="s">
        <v>120</v>
      </c>
      <c r="AT185" s="136" t="s">
        <v>116</v>
      </c>
      <c r="AU185" s="136" t="s">
        <v>81</v>
      </c>
      <c r="AY185" s="13" t="s">
        <v>113</v>
      </c>
      <c r="BE185" s="137">
        <f t="shared" si="34"/>
        <v>0</v>
      </c>
      <c r="BF185" s="137">
        <f t="shared" si="35"/>
        <v>0</v>
      </c>
      <c r="BG185" s="137">
        <f t="shared" si="36"/>
        <v>0</v>
      </c>
      <c r="BH185" s="137">
        <f t="shared" si="37"/>
        <v>0</v>
      </c>
      <c r="BI185" s="137">
        <f t="shared" si="38"/>
        <v>0</v>
      </c>
      <c r="BJ185" s="13" t="s">
        <v>79</v>
      </c>
      <c r="BK185" s="137">
        <f t="shared" si="39"/>
        <v>0</v>
      </c>
      <c r="BL185" s="13" t="s">
        <v>120</v>
      </c>
      <c r="BM185" s="136" t="s">
        <v>351</v>
      </c>
    </row>
    <row r="186" spans="2:65" s="1" customFormat="1" ht="24.15" customHeight="1">
      <c r="B186" s="28"/>
      <c r="C186" s="138" t="s">
        <v>352</v>
      </c>
      <c r="D186" s="138" t="s">
        <v>123</v>
      </c>
      <c r="E186" s="139" t="s">
        <v>353</v>
      </c>
      <c r="F186" s="140" t="s">
        <v>354</v>
      </c>
      <c r="G186" s="141" t="s">
        <v>119</v>
      </c>
      <c r="H186" s="142">
        <v>2</v>
      </c>
      <c r="I186" s="143"/>
      <c r="J186" s="144">
        <f t="shared" si="30"/>
        <v>0</v>
      </c>
      <c r="K186" s="145"/>
      <c r="L186" s="146"/>
      <c r="M186" s="147" t="s">
        <v>1</v>
      </c>
      <c r="N186" s="148" t="s">
        <v>39</v>
      </c>
      <c r="P186" s="134">
        <f t="shared" si="31"/>
        <v>0</v>
      </c>
      <c r="Q186" s="134">
        <v>1E-3</v>
      </c>
      <c r="R186" s="134">
        <f t="shared" si="32"/>
        <v>2E-3</v>
      </c>
      <c r="S186" s="134">
        <v>0</v>
      </c>
      <c r="T186" s="135">
        <f t="shared" si="33"/>
        <v>0</v>
      </c>
      <c r="AR186" s="136" t="s">
        <v>126</v>
      </c>
      <c r="AT186" s="136" t="s">
        <v>123</v>
      </c>
      <c r="AU186" s="136" t="s">
        <v>81</v>
      </c>
      <c r="AY186" s="13" t="s">
        <v>113</v>
      </c>
      <c r="BE186" s="137">
        <f t="shared" si="34"/>
        <v>0</v>
      </c>
      <c r="BF186" s="137">
        <f t="shared" si="35"/>
        <v>0</v>
      </c>
      <c r="BG186" s="137">
        <f t="shared" si="36"/>
        <v>0</v>
      </c>
      <c r="BH186" s="137">
        <f t="shared" si="37"/>
        <v>0</v>
      </c>
      <c r="BI186" s="137">
        <f t="shared" si="38"/>
        <v>0</v>
      </c>
      <c r="BJ186" s="13" t="s">
        <v>79</v>
      </c>
      <c r="BK186" s="137">
        <f t="shared" si="39"/>
        <v>0</v>
      </c>
      <c r="BL186" s="13" t="s">
        <v>120</v>
      </c>
      <c r="BM186" s="136" t="s">
        <v>355</v>
      </c>
    </row>
    <row r="187" spans="2:65" s="11" customFormat="1" ht="25.95" customHeight="1">
      <c r="B187" s="112"/>
      <c r="D187" s="113" t="s">
        <v>73</v>
      </c>
      <c r="E187" s="114" t="s">
        <v>123</v>
      </c>
      <c r="F187" s="114" t="s">
        <v>356</v>
      </c>
      <c r="I187" s="115"/>
      <c r="J187" s="116">
        <f>BK187</f>
        <v>0</v>
      </c>
      <c r="L187" s="112"/>
      <c r="M187" s="117"/>
      <c r="P187" s="118">
        <f>P188</f>
        <v>0</v>
      </c>
      <c r="R187" s="118">
        <f>R188</f>
        <v>0</v>
      </c>
      <c r="T187" s="119">
        <f>T188</f>
        <v>0.69100000000000006</v>
      </c>
      <c r="AR187" s="113" t="s">
        <v>136</v>
      </c>
      <c r="AT187" s="120" t="s">
        <v>73</v>
      </c>
      <c r="AU187" s="120" t="s">
        <v>74</v>
      </c>
      <c r="AY187" s="113" t="s">
        <v>113</v>
      </c>
      <c r="BK187" s="121">
        <f>BK188</f>
        <v>0</v>
      </c>
    </row>
    <row r="188" spans="2:65" s="11" customFormat="1" ht="22.8" customHeight="1">
      <c r="B188" s="112"/>
      <c r="D188" s="113" t="s">
        <v>73</v>
      </c>
      <c r="E188" s="122" t="s">
        <v>357</v>
      </c>
      <c r="F188" s="122" t="s">
        <v>358</v>
      </c>
      <c r="I188" s="115"/>
      <c r="J188" s="123">
        <f>BK188</f>
        <v>0</v>
      </c>
      <c r="L188" s="112"/>
      <c r="M188" s="117"/>
      <c r="P188" s="118">
        <f>SUM(P189:P191)</f>
        <v>0</v>
      </c>
      <c r="R188" s="118">
        <f>SUM(R189:R191)</f>
        <v>0</v>
      </c>
      <c r="T188" s="119">
        <f>SUM(T189:T191)</f>
        <v>0.69100000000000006</v>
      </c>
      <c r="AR188" s="113" t="s">
        <v>136</v>
      </c>
      <c r="AT188" s="120" t="s">
        <v>73</v>
      </c>
      <c r="AU188" s="120" t="s">
        <v>79</v>
      </c>
      <c r="AY188" s="113" t="s">
        <v>113</v>
      </c>
      <c r="BK188" s="121">
        <f>SUM(BK189:BK191)</f>
        <v>0</v>
      </c>
    </row>
    <row r="189" spans="2:65" s="1" customFormat="1" ht="33" customHeight="1">
      <c r="B189" s="28"/>
      <c r="C189" s="124" t="s">
        <v>359</v>
      </c>
      <c r="D189" s="124" t="s">
        <v>116</v>
      </c>
      <c r="E189" s="125" t="s">
        <v>360</v>
      </c>
      <c r="F189" s="126" t="s">
        <v>361</v>
      </c>
      <c r="G189" s="127" t="s">
        <v>119</v>
      </c>
      <c r="H189" s="128">
        <v>3</v>
      </c>
      <c r="I189" s="129"/>
      <c r="J189" s="130">
        <f>ROUND(I189*H189,2)</f>
        <v>0</v>
      </c>
      <c r="K189" s="131"/>
      <c r="L189" s="28"/>
      <c r="M189" s="132" t="s">
        <v>1</v>
      </c>
      <c r="N189" s="133" t="s">
        <v>39</v>
      </c>
      <c r="P189" s="134">
        <f>O189*H189</f>
        <v>0</v>
      </c>
      <c r="Q189" s="134">
        <v>0</v>
      </c>
      <c r="R189" s="134">
        <f>Q189*H189</f>
        <v>0</v>
      </c>
      <c r="S189" s="134">
        <v>0.03</v>
      </c>
      <c r="T189" s="135">
        <f>S189*H189</f>
        <v>0.09</v>
      </c>
      <c r="AR189" s="136" t="s">
        <v>210</v>
      </c>
      <c r="AT189" s="136" t="s">
        <v>116</v>
      </c>
      <c r="AU189" s="136" t="s">
        <v>81</v>
      </c>
      <c r="AY189" s="13" t="s">
        <v>113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3" t="s">
        <v>79</v>
      </c>
      <c r="BK189" s="137">
        <f>ROUND(I189*H189,2)</f>
        <v>0</v>
      </c>
      <c r="BL189" s="13" t="s">
        <v>210</v>
      </c>
      <c r="BM189" s="136" t="s">
        <v>362</v>
      </c>
    </row>
    <row r="190" spans="2:65" s="1" customFormat="1" ht="33" customHeight="1">
      <c r="B190" s="28"/>
      <c r="C190" s="124" t="s">
        <v>363</v>
      </c>
      <c r="D190" s="124" t="s">
        <v>116</v>
      </c>
      <c r="E190" s="125" t="s">
        <v>364</v>
      </c>
      <c r="F190" s="126" t="s">
        <v>365</v>
      </c>
      <c r="G190" s="127" t="s">
        <v>119</v>
      </c>
      <c r="H190" s="128">
        <v>2</v>
      </c>
      <c r="I190" s="129"/>
      <c r="J190" s="130">
        <f>ROUND(I190*H190,2)</f>
        <v>0</v>
      </c>
      <c r="K190" s="131"/>
      <c r="L190" s="28"/>
      <c r="M190" s="132" t="s">
        <v>1</v>
      </c>
      <c r="N190" s="133" t="s">
        <v>39</v>
      </c>
      <c r="P190" s="134">
        <f>O190*H190</f>
        <v>0</v>
      </c>
      <c r="Q190" s="134">
        <v>0</v>
      </c>
      <c r="R190" s="134">
        <f>Q190*H190</f>
        <v>0</v>
      </c>
      <c r="S190" s="134">
        <v>8.0000000000000002E-3</v>
      </c>
      <c r="T190" s="135">
        <f>S190*H190</f>
        <v>1.6E-2</v>
      </c>
      <c r="AR190" s="136" t="s">
        <v>210</v>
      </c>
      <c r="AT190" s="136" t="s">
        <v>116</v>
      </c>
      <c r="AU190" s="136" t="s">
        <v>81</v>
      </c>
      <c r="AY190" s="13" t="s">
        <v>113</v>
      </c>
      <c r="BE190" s="137">
        <f>IF(N190="základní",J190,0)</f>
        <v>0</v>
      </c>
      <c r="BF190" s="137">
        <f>IF(N190="snížená",J190,0)</f>
        <v>0</v>
      </c>
      <c r="BG190" s="137">
        <f>IF(N190="zákl. přenesená",J190,0)</f>
        <v>0</v>
      </c>
      <c r="BH190" s="137">
        <f>IF(N190="sníž. přenesená",J190,0)</f>
        <v>0</v>
      </c>
      <c r="BI190" s="137">
        <f>IF(N190="nulová",J190,0)</f>
        <v>0</v>
      </c>
      <c r="BJ190" s="13" t="s">
        <v>79</v>
      </c>
      <c r="BK190" s="137">
        <f>ROUND(I190*H190,2)</f>
        <v>0</v>
      </c>
      <c r="BL190" s="13" t="s">
        <v>210</v>
      </c>
      <c r="BM190" s="136" t="s">
        <v>366</v>
      </c>
    </row>
    <row r="191" spans="2:65" s="1" customFormat="1" ht="37.799999999999997" customHeight="1">
      <c r="B191" s="28"/>
      <c r="C191" s="124" t="s">
        <v>367</v>
      </c>
      <c r="D191" s="124" t="s">
        <v>116</v>
      </c>
      <c r="E191" s="125" t="s">
        <v>368</v>
      </c>
      <c r="F191" s="126" t="s">
        <v>369</v>
      </c>
      <c r="G191" s="127" t="s">
        <v>119</v>
      </c>
      <c r="H191" s="128">
        <v>5</v>
      </c>
      <c r="I191" s="129"/>
      <c r="J191" s="130">
        <f>ROUND(I191*H191,2)</f>
        <v>0</v>
      </c>
      <c r="K191" s="131"/>
      <c r="L191" s="28"/>
      <c r="M191" s="132" t="s">
        <v>1</v>
      </c>
      <c r="N191" s="133" t="s">
        <v>39</v>
      </c>
      <c r="P191" s="134">
        <f>O191*H191</f>
        <v>0</v>
      </c>
      <c r="Q191" s="134">
        <v>0</v>
      </c>
      <c r="R191" s="134">
        <f>Q191*H191</f>
        <v>0</v>
      </c>
      <c r="S191" s="134">
        <v>0.11700000000000001</v>
      </c>
      <c r="T191" s="135">
        <f>S191*H191</f>
        <v>0.58500000000000008</v>
      </c>
      <c r="AR191" s="136" t="s">
        <v>210</v>
      </c>
      <c r="AT191" s="136" t="s">
        <v>116</v>
      </c>
      <c r="AU191" s="136" t="s">
        <v>81</v>
      </c>
      <c r="AY191" s="13" t="s">
        <v>113</v>
      </c>
      <c r="BE191" s="137">
        <f>IF(N191="základní",J191,0)</f>
        <v>0</v>
      </c>
      <c r="BF191" s="137">
        <f>IF(N191="snížená",J191,0)</f>
        <v>0</v>
      </c>
      <c r="BG191" s="137">
        <f>IF(N191="zákl. přenesená",J191,0)</f>
        <v>0</v>
      </c>
      <c r="BH191" s="137">
        <f>IF(N191="sníž. přenesená",J191,0)</f>
        <v>0</v>
      </c>
      <c r="BI191" s="137">
        <f>IF(N191="nulová",J191,0)</f>
        <v>0</v>
      </c>
      <c r="BJ191" s="13" t="s">
        <v>79</v>
      </c>
      <c r="BK191" s="137">
        <f>ROUND(I191*H191,2)</f>
        <v>0</v>
      </c>
      <c r="BL191" s="13" t="s">
        <v>210</v>
      </c>
      <c r="BM191" s="136" t="s">
        <v>370</v>
      </c>
    </row>
    <row r="192" spans="2:65" s="11" customFormat="1" ht="25.95" customHeight="1">
      <c r="B192" s="112"/>
      <c r="D192" s="113" t="s">
        <v>73</v>
      </c>
      <c r="E192" s="114" t="s">
        <v>371</v>
      </c>
      <c r="F192" s="114" t="s">
        <v>372</v>
      </c>
      <c r="I192" s="115"/>
      <c r="J192" s="116">
        <f>BK192</f>
        <v>0</v>
      </c>
      <c r="L192" s="112"/>
      <c r="M192" s="117"/>
      <c r="P192" s="118">
        <f>SUM(P193:P196)</f>
        <v>0</v>
      </c>
      <c r="R192" s="118">
        <f>SUM(R193:R196)</f>
        <v>0</v>
      </c>
      <c r="T192" s="119">
        <f>SUM(T193:T196)</f>
        <v>0</v>
      </c>
      <c r="AR192" s="113" t="s">
        <v>152</v>
      </c>
      <c r="AT192" s="120" t="s">
        <v>73</v>
      </c>
      <c r="AU192" s="120" t="s">
        <v>74</v>
      </c>
      <c r="AY192" s="113" t="s">
        <v>113</v>
      </c>
      <c r="BK192" s="121">
        <f>SUM(BK193:BK196)</f>
        <v>0</v>
      </c>
    </row>
    <row r="193" spans="2:65" s="1" customFormat="1" ht="16.5" customHeight="1">
      <c r="B193" s="28"/>
      <c r="C193" s="124" t="s">
        <v>373</v>
      </c>
      <c r="D193" s="124" t="s">
        <v>116</v>
      </c>
      <c r="E193" s="125" t="s">
        <v>374</v>
      </c>
      <c r="F193" s="126" t="s">
        <v>375</v>
      </c>
      <c r="G193" s="127" t="s">
        <v>190</v>
      </c>
      <c r="H193" s="128">
        <v>1</v>
      </c>
      <c r="I193" s="129"/>
      <c r="J193" s="130">
        <f>ROUND(I193*H193,2)</f>
        <v>0</v>
      </c>
      <c r="K193" s="131"/>
      <c r="L193" s="28"/>
      <c r="M193" s="132" t="s">
        <v>1</v>
      </c>
      <c r="N193" s="133" t="s">
        <v>39</v>
      </c>
      <c r="P193" s="134">
        <f>O193*H193</f>
        <v>0</v>
      </c>
      <c r="Q193" s="134">
        <v>0</v>
      </c>
      <c r="R193" s="134">
        <f>Q193*H193</f>
        <v>0</v>
      </c>
      <c r="S193" s="134">
        <v>0</v>
      </c>
      <c r="T193" s="135">
        <f>S193*H193</f>
        <v>0</v>
      </c>
      <c r="AR193" s="136" t="s">
        <v>376</v>
      </c>
      <c r="AT193" s="136" t="s">
        <v>116</v>
      </c>
      <c r="AU193" s="136" t="s">
        <v>79</v>
      </c>
      <c r="AY193" s="13" t="s">
        <v>113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3" t="s">
        <v>79</v>
      </c>
      <c r="BK193" s="137">
        <f>ROUND(I193*H193,2)</f>
        <v>0</v>
      </c>
      <c r="BL193" s="13" t="s">
        <v>376</v>
      </c>
      <c r="BM193" s="136" t="s">
        <v>377</v>
      </c>
    </row>
    <row r="194" spans="2:65" s="1" customFormat="1" ht="16.5" customHeight="1">
      <c r="B194" s="28"/>
      <c r="C194" s="124" t="s">
        <v>378</v>
      </c>
      <c r="D194" s="124" t="s">
        <v>116</v>
      </c>
      <c r="E194" s="125" t="s">
        <v>379</v>
      </c>
      <c r="F194" s="126" t="s">
        <v>380</v>
      </c>
      <c r="G194" s="127" t="s">
        <v>190</v>
      </c>
      <c r="H194" s="128">
        <v>1</v>
      </c>
      <c r="I194" s="129"/>
      <c r="J194" s="130">
        <f>ROUND(I194*H194,2)</f>
        <v>0</v>
      </c>
      <c r="K194" s="131"/>
      <c r="L194" s="28"/>
      <c r="M194" s="132" t="s">
        <v>1</v>
      </c>
      <c r="N194" s="133" t="s">
        <v>39</v>
      </c>
      <c r="P194" s="134">
        <f>O194*H194</f>
        <v>0</v>
      </c>
      <c r="Q194" s="134">
        <v>0</v>
      </c>
      <c r="R194" s="134">
        <f>Q194*H194</f>
        <v>0</v>
      </c>
      <c r="S194" s="134">
        <v>0</v>
      </c>
      <c r="T194" s="135">
        <f>S194*H194</f>
        <v>0</v>
      </c>
      <c r="AR194" s="136" t="s">
        <v>376</v>
      </c>
      <c r="AT194" s="136" t="s">
        <v>116</v>
      </c>
      <c r="AU194" s="136" t="s">
        <v>79</v>
      </c>
      <c r="AY194" s="13" t="s">
        <v>113</v>
      </c>
      <c r="BE194" s="137">
        <f>IF(N194="základní",J194,0)</f>
        <v>0</v>
      </c>
      <c r="BF194" s="137">
        <f>IF(N194="snížená",J194,0)</f>
        <v>0</v>
      </c>
      <c r="BG194" s="137">
        <f>IF(N194="zákl. přenesená",J194,0)</f>
        <v>0</v>
      </c>
      <c r="BH194" s="137">
        <f>IF(N194="sníž. přenesená",J194,0)</f>
        <v>0</v>
      </c>
      <c r="BI194" s="137">
        <f>IF(N194="nulová",J194,0)</f>
        <v>0</v>
      </c>
      <c r="BJ194" s="13" t="s">
        <v>79</v>
      </c>
      <c r="BK194" s="137">
        <f>ROUND(I194*H194,2)</f>
        <v>0</v>
      </c>
      <c r="BL194" s="13" t="s">
        <v>376</v>
      </c>
      <c r="BM194" s="136" t="s">
        <v>381</v>
      </c>
    </row>
    <row r="195" spans="2:65" s="1" customFormat="1" ht="16.5" customHeight="1">
      <c r="B195" s="28"/>
      <c r="C195" s="124" t="s">
        <v>382</v>
      </c>
      <c r="D195" s="124" t="s">
        <v>116</v>
      </c>
      <c r="E195" s="125" t="s">
        <v>383</v>
      </c>
      <c r="F195" s="126" t="s">
        <v>384</v>
      </c>
      <c r="G195" s="127" t="s">
        <v>190</v>
      </c>
      <c r="H195" s="128">
        <v>1</v>
      </c>
      <c r="I195" s="129"/>
      <c r="J195" s="130">
        <f>ROUND(I195*H195,2)</f>
        <v>0</v>
      </c>
      <c r="K195" s="131"/>
      <c r="L195" s="28"/>
      <c r="M195" s="132" t="s">
        <v>1</v>
      </c>
      <c r="N195" s="133" t="s">
        <v>39</v>
      </c>
      <c r="P195" s="134">
        <f>O195*H195</f>
        <v>0</v>
      </c>
      <c r="Q195" s="134">
        <v>0</v>
      </c>
      <c r="R195" s="134">
        <f>Q195*H195</f>
        <v>0</v>
      </c>
      <c r="S195" s="134">
        <v>0</v>
      </c>
      <c r="T195" s="135">
        <f>S195*H195</f>
        <v>0</v>
      </c>
      <c r="AR195" s="136" t="s">
        <v>376</v>
      </c>
      <c r="AT195" s="136" t="s">
        <v>116</v>
      </c>
      <c r="AU195" s="136" t="s">
        <v>79</v>
      </c>
      <c r="AY195" s="13" t="s">
        <v>113</v>
      </c>
      <c r="BE195" s="137">
        <f>IF(N195="základní",J195,0)</f>
        <v>0</v>
      </c>
      <c r="BF195" s="137">
        <f>IF(N195="snížená",J195,0)</f>
        <v>0</v>
      </c>
      <c r="BG195" s="137">
        <f>IF(N195="zákl. přenesená",J195,0)</f>
        <v>0</v>
      </c>
      <c r="BH195" s="137">
        <f>IF(N195="sníž. přenesená",J195,0)</f>
        <v>0</v>
      </c>
      <c r="BI195" s="137">
        <f>IF(N195="nulová",J195,0)</f>
        <v>0</v>
      </c>
      <c r="BJ195" s="13" t="s">
        <v>79</v>
      </c>
      <c r="BK195" s="137">
        <f>ROUND(I195*H195,2)</f>
        <v>0</v>
      </c>
      <c r="BL195" s="13" t="s">
        <v>376</v>
      </c>
      <c r="BM195" s="136" t="s">
        <v>385</v>
      </c>
    </row>
    <row r="196" spans="2:65" s="1" customFormat="1" ht="16.5" customHeight="1">
      <c r="B196" s="28"/>
      <c r="C196" s="124" t="s">
        <v>386</v>
      </c>
      <c r="D196" s="124" t="s">
        <v>116</v>
      </c>
      <c r="E196" s="125" t="s">
        <v>387</v>
      </c>
      <c r="F196" s="126" t="s">
        <v>388</v>
      </c>
      <c r="G196" s="127" t="s">
        <v>190</v>
      </c>
      <c r="H196" s="128">
        <v>1</v>
      </c>
      <c r="I196" s="129"/>
      <c r="J196" s="130">
        <f>ROUND(I196*H196,2)</f>
        <v>0</v>
      </c>
      <c r="K196" s="131"/>
      <c r="L196" s="28"/>
      <c r="M196" s="149" t="s">
        <v>1</v>
      </c>
      <c r="N196" s="150" t="s">
        <v>39</v>
      </c>
      <c r="O196" s="151"/>
      <c r="P196" s="152">
        <f>O196*H196</f>
        <v>0</v>
      </c>
      <c r="Q196" s="152">
        <v>0</v>
      </c>
      <c r="R196" s="152">
        <f>Q196*H196</f>
        <v>0</v>
      </c>
      <c r="S196" s="152">
        <v>0</v>
      </c>
      <c r="T196" s="153">
        <f>S196*H196</f>
        <v>0</v>
      </c>
      <c r="AR196" s="136" t="s">
        <v>376</v>
      </c>
      <c r="AT196" s="136" t="s">
        <v>116</v>
      </c>
      <c r="AU196" s="136" t="s">
        <v>79</v>
      </c>
      <c r="AY196" s="13" t="s">
        <v>113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3" t="s">
        <v>79</v>
      </c>
      <c r="BK196" s="137">
        <f>ROUND(I196*H196,2)</f>
        <v>0</v>
      </c>
      <c r="BL196" s="13" t="s">
        <v>376</v>
      </c>
      <c r="BM196" s="136" t="s">
        <v>389</v>
      </c>
    </row>
    <row r="197" spans="2:65" s="1" customFormat="1" ht="6.9" customHeight="1">
      <c r="B197" s="40"/>
      <c r="C197" s="41"/>
      <c r="D197" s="41"/>
      <c r="E197" s="41"/>
      <c r="F197" s="41"/>
      <c r="G197" s="41"/>
      <c r="H197" s="41"/>
      <c r="I197" s="41"/>
      <c r="J197" s="41"/>
      <c r="K197" s="41"/>
      <c r="L197" s="28"/>
    </row>
  </sheetData>
  <sheetProtection algorithmName="SHA-512" hashValue="xUI2HSeoNwtFyxOkDDg5tawiaZebMdt+z2WNbY+IVbNWzVMqSqT3bj+Lm4bkettLBKVW/mTr3hCCZTnOddAjEQ==" saltValue="SCqM7V73Np05JZwf+AhQqOkWvHDAn5BrNWQRdK4ZOIKbxPJEqaKz2wj2rwdoHOUxY8sz8d93Et32UGdIPT1pPg==" spinCount="100000" sheet="1" objects="1" scenarios="1" formatColumns="0" formatRows="0" autoFilter="0"/>
  <autoFilter ref="C122:K196" xr:uid="{00000000-0009-0000-0000-000001000000}"/>
  <mergeCells count="6">
    <mergeCell ref="L2:V2"/>
    <mergeCell ref="E7:H7"/>
    <mergeCell ref="E16:H16"/>
    <mergeCell ref="E25:H25"/>
    <mergeCell ref="E85:H85"/>
    <mergeCell ref="E115:H11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01-06-2025 - Oprava VZT o...</vt:lpstr>
      <vt:lpstr>'01-06-2025 - Oprava VZT o...'!Názvy_tisku</vt:lpstr>
      <vt:lpstr>'Rekapitulace stavby'!Názvy_tisku</vt:lpstr>
      <vt:lpstr>'01-06-2025 - Oprava VZT 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Tomáš</dc:creator>
  <cp:lastModifiedBy>Vaněk Tomáš</cp:lastModifiedBy>
  <dcterms:created xsi:type="dcterms:W3CDTF">2025-08-28T17:49:29Z</dcterms:created>
  <dcterms:modified xsi:type="dcterms:W3CDTF">2025-08-28T17:49:46Z</dcterms:modified>
</cp:coreProperties>
</file>